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13_ncr:1_{75FB0C06-9E75-4B89-8631-94F8D476B39E}" xr6:coauthVersionLast="47" xr6:coauthVersionMax="47" xr10:uidLastSave="{00000000-0000-0000-0000-000000000000}"/>
  <bookViews>
    <workbookView xWindow="-57720" yWindow="-4860" windowWidth="29040" windowHeight="15990" tabRatio="829" activeTab="3" xr2:uid="{00000000-000D-0000-FFFF-FFFF00000000}"/>
  </bookViews>
  <sheets>
    <sheet name="Monthly Stats" sheetId="1" r:id="rId1"/>
    <sheet name="12 Month " sheetId="4" r:id="rId2"/>
    <sheet name="1st qtr cnty " sheetId="2" r:id="rId3"/>
    <sheet name="1st Qtr SE WI" sheetId="13" r:id="rId4"/>
    <sheet name="1st qtr Munic" sheetId="3" r:id="rId5"/>
    <sheet name="2nd qtr cnty" sheetId="5" r:id="rId6"/>
    <sheet name="2nd qtr Munic" sheetId="11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8" i="1" l="1"/>
  <c r="AE37" i="1"/>
  <c r="AE36" i="1"/>
  <c r="AE35" i="1"/>
  <c r="AE33" i="1"/>
  <c r="AE32" i="1"/>
  <c r="AE31" i="1"/>
  <c r="AE30" i="1"/>
  <c r="AE29" i="1"/>
  <c r="AC38" i="1"/>
  <c r="AD38" i="1"/>
  <c r="AC33" i="1"/>
  <c r="AD33" i="1"/>
  <c r="R25" i="2"/>
  <c r="R24" i="2"/>
  <c r="R23" i="2"/>
  <c r="R22" i="2"/>
  <c r="R21" i="2"/>
  <c r="R20" i="2"/>
  <c r="R19" i="2"/>
  <c r="R18" i="2"/>
  <c r="P25" i="2"/>
  <c r="Q25" i="2"/>
  <c r="AE26" i="1"/>
  <c r="AE24" i="1"/>
  <c r="AE25" i="1"/>
  <c r="AE23" i="1"/>
  <c r="AE21" i="1"/>
  <c r="AE20" i="1"/>
  <c r="AE19" i="1"/>
  <c r="AE18" i="1"/>
  <c r="AE17" i="1"/>
  <c r="AC26" i="1"/>
  <c r="AD26" i="1"/>
  <c r="AC21" i="1"/>
  <c r="AD21" i="1"/>
  <c r="R15" i="2"/>
  <c r="P15" i="2"/>
  <c r="Q15" i="2"/>
  <c r="R14" i="2"/>
  <c r="R13" i="2"/>
  <c r="R12" i="2"/>
  <c r="R11" i="2"/>
  <c r="R10" i="2"/>
  <c r="R9" i="2"/>
  <c r="R8" i="2"/>
  <c r="V15" i="13" l="1"/>
  <c r="X12" i="13"/>
  <c r="X16" i="13"/>
  <c r="W16" i="13"/>
  <c r="W12" i="13"/>
  <c r="T15" i="13"/>
  <c r="T14" i="13"/>
  <c r="T13" i="13"/>
  <c r="Y13" i="13"/>
  <c r="R15" i="13"/>
  <c r="R14" i="13"/>
  <c r="R13" i="13"/>
  <c r="Q15" i="13"/>
  <c r="Q14" i="13"/>
  <c r="Q13" i="13"/>
  <c r="O15" i="13"/>
  <c r="O14" i="13"/>
  <c r="O13" i="13"/>
  <c r="S15" i="13"/>
  <c r="W15" i="13"/>
  <c r="S14" i="13"/>
  <c r="S13" i="13"/>
  <c r="T11" i="13"/>
  <c r="Y11" i="13"/>
  <c r="T10" i="13"/>
  <c r="T9" i="13"/>
  <c r="T8" i="13"/>
  <c r="S11" i="13"/>
  <c r="S10" i="13"/>
  <c r="S9" i="13"/>
  <c r="S8" i="13"/>
  <c r="R11" i="13"/>
  <c r="R10" i="13"/>
  <c r="R9" i="13"/>
  <c r="R8" i="13"/>
  <c r="Q11" i="13"/>
  <c r="Q10" i="13"/>
  <c r="Q9" i="13"/>
  <c r="Q8" i="13"/>
  <c r="O11" i="13"/>
  <c r="O10" i="13"/>
  <c r="O9" i="13"/>
  <c r="O8" i="13"/>
  <c r="P16" i="13"/>
  <c r="P15" i="13"/>
  <c r="P14" i="13"/>
  <c r="P13" i="13"/>
  <c r="P12" i="13"/>
  <c r="P11" i="13"/>
  <c r="P10" i="13"/>
  <c r="P9" i="13"/>
  <c r="P8" i="13"/>
  <c r="X13" i="13"/>
  <c r="Y10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6" i="13"/>
  <c r="K66" i="13"/>
  <c r="J66" i="13"/>
  <c r="I66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5" i="13"/>
  <c r="K85" i="13"/>
  <c r="J85" i="13"/>
  <c r="I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81" i="13"/>
  <c r="K81" i="13"/>
  <c r="J81" i="13"/>
  <c r="I81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S16" i="13"/>
  <c r="V11" i="13"/>
  <c r="V13" i="13"/>
  <c r="X14" i="13"/>
  <c r="Y8" i="13"/>
  <c r="V14" i="13"/>
  <c r="W10" i="13"/>
  <c r="Y9" i="13"/>
  <c r="W13" i="13"/>
  <c r="Y14" i="13"/>
  <c r="V8" i="13"/>
  <c r="X9" i="13"/>
  <c r="X11" i="13"/>
  <c r="V9" i="13"/>
  <c r="X10" i="13"/>
  <c r="X15" i="13"/>
  <c r="W9" i="13"/>
  <c r="W11" i="13"/>
  <c r="Y15" i="13"/>
  <c r="V10" i="13"/>
  <c r="W14" i="13"/>
  <c r="W8" i="13"/>
  <c r="X8" i="13"/>
  <c r="S12" i="13"/>
  <c r="A30" i="13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H21" i="4"/>
  <c r="C21" i="4"/>
  <c r="D21" i="4"/>
  <c r="F21" i="4"/>
  <c r="B21" i="4"/>
  <c r="W247" i="1"/>
  <c r="X247" i="1"/>
  <c r="V247" i="1"/>
  <c r="U247" i="1"/>
  <c r="Q247" i="1"/>
  <c r="S247" i="1"/>
  <c r="R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R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Y191" i="1"/>
  <c r="V191" i="1"/>
  <c r="U191" i="1"/>
  <c r="Q191" i="1"/>
  <c r="R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/>
  <c r="V172" i="1"/>
  <c r="U172" i="1"/>
  <c r="Q172" i="1"/>
  <c r="R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Y151" i="1"/>
  <c r="V151" i="1"/>
  <c r="U151" i="1"/>
  <c r="Q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2" i="1"/>
  <c r="W132" i="1"/>
  <c r="X132" i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Y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Y94" i="1"/>
  <c r="V94" i="1"/>
  <c r="U94" i="1"/>
  <c r="Q94" i="1"/>
  <c r="R94" i="1"/>
  <c r="S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R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Y56" i="1"/>
  <c r="V56" i="1"/>
  <c r="U56" i="1"/>
  <c r="Q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/>
  <c r="Y36" i="1"/>
  <c r="V36" i="1"/>
  <c r="U36" i="1"/>
  <c r="Q36" i="1"/>
  <c r="S36" i="1"/>
  <c r="R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Y18" i="1"/>
  <c r="V18" i="1"/>
  <c r="U18" i="1"/>
  <c r="Q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N1" i="1"/>
  <c r="I40" i="4"/>
  <c r="L40" i="4"/>
  <c r="H40" i="4"/>
  <c r="C40" i="4"/>
  <c r="B40" i="4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K113" i="1"/>
  <c r="I94" i="1"/>
  <c r="H94" i="1"/>
  <c r="K94" i="1"/>
  <c r="I75" i="1"/>
  <c r="H75" i="1"/>
  <c r="I56" i="1"/>
  <c r="L56" i="1"/>
  <c r="H56" i="1"/>
  <c r="K56" i="1"/>
  <c r="I36" i="1"/>
  <c r="H36" i="1"/>
  <c r="I18" i="1"/>
  <c r="H18" i="1"/>
  <c r="C247" i="1"/>
  <c r="B247" i="1"/>
  <c r="C229" i="1"/>
  <c r="B229" i="1"/>
  <c r="C210" i="1"/>
  <c r="B210" i="1"/>
  <c r="C191" i="1"/>
  <c r="F191" i="1"/>
  <c r="B191" i="1"/>
  <c r="E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F56" i="1"/>
  <c r="B56" i="1"/>
  <c r="E56" i="1"/>
  <c r="C36" i="1"/>
  <c r="B36" i="1"/>
  <c r="C18" i="1"/>
  <c r="B18" i="1"/>
  <c r="A1" i="1"/>
  <c r="A1" i="9"/>
  <c r="J247" i="1"/>
  <c r="K247" i="1"/>
  <c r="D247" i="1"/>
  <c r="E247" i="1"/>
  <c r="J229" i="1"/>
  <c r="K229" i="1"/>
  <c r="D229" i="1"/>
  <c r="F229" i="1"/>
  <c r="J210" i="1"/>
  <c r="L210" i="1"/>
  <c r="K210" i="1"/>
  <c r="D210" i="1"/>
  <c r="E210" i="1"/>
  <c r="J191" i="1"/>
  <c r="L191" i="1"/>
  <c r="K191" i="1"/>
  <c r="D191" i="1"/>
  <c r="J172" i="1"/>
  <c r="L172" i="1"/>
  <c r="D172" i="1"/>
  <c r="E172" i="1"/>
  <c r="J151" i="1"/>
  <c r="K151" i="1"/>
  <c r="D151" i="1"/>
  <c r="F151" i="1"/>
  <c r="E151" i="1"/>
  <c r="J132" i="1"/>
  <c r="K132" i="1"/>
  <c r="D132" i="1"/>
  <c r="F132" i="1"/>
  <c r="J113" i="1"/>
  <c r="D113" i="1"/>
  <c r="E113" i="1"/>
  <c r="J94" i="1"/>
  <c r="D94" i="1"/>
  <c r="F94" i="1"/>
  <c r="J75" i="1"/>
  <c r="K75" i="1"/>
  <c r="D75" i="1"/>
  <c r="E75" i="1"/>
  <c r="J56" i="1"/>
  <c r="D56" i="1"/>
  <c r="J40" i="4"/>
  <c r="D40" i="4"/>
  <c r="L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/>
  <c r="J18" i="1"/>
  <c r="L18" i="1"/>
  <c r="D36" i="1"/>
  <c r="E36" i="1"/>
  <c r="J36" i="1"/>
  <c r="K36" i="1"/>
  <c r="A40" i="1"/>
  <c r="A77" i="1"/>
  <c r="A116" i="1"/>
  <c r="A155" i="1"/>
  <c r="A193" i="1"/>
  <c r="A212" i="1"/>
  <c r="S56" i="1"/>
  <c r="S75" i="1"/>
  <c r="X94" i="1"/>
  <c r="R151" i="1"/>
  <c r="S151" i="1"/>
  <c r="S191" i="1"/>
  <c r="S210" i="1"/>
  <c r="Y229" i="1"/>
  <c r="K172" i="1"/>
  <c r="L75" i="1"/>
  <c r="F36" i="1"/>
  <c r="F40" i="4"/>
  <c r="L247" i="1"/>
  <c r="F113" i="1"/>
  <c r="L94" i="1"/>
  <c r="S18" i="1"/>
  <c r="S172" i="1"/>
  <c r="X18" i="1"/>
  <c r="R56" i="1"/>
  <c r="X113" i="1"/>
  <c r="R210" i="1"/>
  <c r="K18" i="1"/>
  <c r="L36" i="1"/>
  <c r="L113" i="1"/>
  <c r="L151" i="1"/>
  <c r="L229" i="1"/>
  <c r="F210" i="1"/>
  <c r="E132" i="1"/>
  <c r="E94" i="1"/>
  <c r="K40" i="4"/>
  <c r="E40" i="4"/>
  <c r="L132" i="1"/>
  <c r="F18" i="1"/>
  <c r="X151" i="1"/>
  <c r="R113" i="1"/>
  <c r="Y247" i="1"/>
  <c r="S229" i="1"/>
  <c r="K21" i="4"/>
  <c r="E21" i="4"/>
  <c r="F75" i="1"/>
  <c r="F172" i="1"/>
  <c r="E229" i="1"/>
  <c r="F247" i="1"/>
  <c r="Y210" i="1"/>
  <c r="X191" i="1"/>
  <c r="X172" i="1"/>
  <c r="R132" i="1"/>
  <c r="X75" i="1"/>
  <c r="X56" i="1"/>
</calcChain>
</file>

<file path=xl/sharedStrings.xml><?xml version="1.0" encoding="utf-8"?>
<sst xmlns="http://schemas.openxmlformats.org/spreadsheetml/2006/main" count="8970" uniqueCount="5009">
  <si>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</si>
  <si>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</si>
  <si>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</si>
  <si>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</si>
  <si>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</si>
  <si>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</si>
  <si>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</si>
  <si>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</si>
  <si>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</si>
  <si>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</si>
  <si>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</si>
  <si>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</si>
  <si>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</si>
  <si>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</si>
  <si>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</si>
  <si>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</si>
  <si>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</si>
  <si>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</si>
  <si>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</si>
  <si>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</si>
  <si>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</si>
  <si>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</si>
  <si>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</si>
  <si>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</si>
  <si>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</si>
  <si>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</si>
  <si>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</si>
  <si>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</si>
  <si>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</si>
  <si>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</si>
  <si>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</si>
  <si>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</si>
  <si>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</si>
  <si>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</si>
  <si>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</si>
  <si>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</si>
  <si>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</si>
  <si>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</si>
  <si>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</si>
  <si>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</si>
  <si>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</si>
  <si>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</si>
  <si>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</si>
  <si>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</si>
  <si>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</si>
  <si>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</si>
  <si>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</si>
  <si>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</si>
  <si>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</si>
  <si>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</si>
  <si>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</si>
  <si>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</si>
  <si>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</si>
  <si>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</si>
  <si>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</si>
  <si>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</si>
  <si>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</si>
  <si>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</si>
  <si>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</si>
  <si>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</si>
  <si>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</si>
  <si>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</si>
  <si>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</si>
  <si>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</si>
  <si>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</si>
  <si>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</si>
  <si>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</si>
  <si>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</si>
  <si>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</si>
  <si>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</si>
  <si>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</si>
  <si>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</si>
  <si>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</si>
  <si>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</si>
  <si>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</si>
  <si>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</si>
  <si>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</si>
  <si>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</si>
  <si>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</si>
  <si>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</si>
  <si>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</si>
  <si>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</si>
  <si>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</si>
  <si>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</si>
  <si>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</si>
  <si>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</si>
  <si>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</si>
  <si>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</si>
  <si>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</si>
  <si>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</si>
  <si>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</si>
  <si>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</si>
  <si>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</si>
  <si>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</si>
  <si>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</si>
  <si>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</si>
  <si>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</si>
  <si>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</si>
  <si>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</si>
  <si>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</si>
  <si>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</si>
  <si>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</si>
  <si>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</si>
  <si>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</si>
  <si>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</si>
  <si>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</si>
  <si>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</si>
  <si>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</si>
  <si>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</si>
  <si>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</si>
  <si>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</si>
  <si>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</si>
  <si>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</si>
  <si>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</si>
  <si>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</si>
  <si>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</si>
  <si>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</si>
  <si>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</si>
  <si>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</si>
  <si>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</si>
  <si>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</si>
  <si>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</si>
  <si>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</si>
  <si>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</si>
  <si>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</si>
  <si>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</si>
  <si>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</si>
  <si>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</si>
  <si>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</si>
  <si>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</si>
  <si>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</si>
  <si>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</si>
  <si>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</si>
  <si>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</si>
  <si>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</si>
  <si>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</si>
  <si>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</si>
  <si>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</si>
  <si>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</si>
  <si>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</si>
  <si>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</si>
  <si>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</si>
  <si>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</si>
  <si>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</si>
  <si>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</si>
  <si>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</si>
  <si>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</si>
  <si>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</si>
  <si>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</si>
  <si>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</si>
  <si>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</si>
  <si>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</si>
  <si>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</si>
  <si>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</si>
  <si>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</si>
  <si>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</si>
  <si>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</si>
  <si>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</si>
  <si>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</si>
  <si>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</si>
  <si>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</si>
  <si>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</si>
  <si>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</si>
  <si>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</si>
  <si>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</si>
  <si>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</si>
  <si>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</si>
  <si>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</si>
  <si>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</si>
  <si>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</si>
  <si>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</si>
  <si>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</si>
  <si>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</si>
  <si>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</si>
  <si>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</si>
  <si>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</si>
  <si>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</si>
  <si>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</si>
  <si>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</si>
  <si>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</si>
  <si>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</si>
  <si>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</si>
  <si>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</si>
  <si>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</si>
  <si>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</si>
  <si>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</si>
  <si>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</si>
  <si>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</si>
  <si>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</si>
  <si>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</si>
  <si>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</si>
  <si>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</si>
  <si>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</si>
  <si>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</si>
  <si>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</si>
  <si>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</si>
  <si>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</si>
  <si>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</si>
  <si>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</si>
  <si>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</si>
  <si>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</si>
  <si>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</si>
  <si>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</si>
  <si>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</si>
  <si>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</si>
  <si>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</si>
  <si>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</si>
  <si>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</si>
  <si>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</si>
  <si>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</si>
  <si>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</si>
  <si>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</si>
  <si>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</si>
  <si>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</si>
  <si>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</si>
  <si>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</si>
  <si>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</si>
  <si>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</si>
  <si>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</si>
  <si>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</si>
  <si>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</si>
  <si>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</si>
  <si>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</si>
  <si>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</si>
  <si>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</si>
  <si>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</si>
  <si>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</si>
  <si>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</si>
  <si>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</si>
  <si>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</si>
  <si>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</si>
  <si>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</si>
  <si>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</si>
  <si>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</si>
  <si>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</si>
  <si>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</si>
  <si>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</si>
  <si>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</si>
  <si>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</si>
  <si>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</si>
  <si>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</si>
  <si>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</si>
  <si>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</si>
  <si>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</si>
  <si>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</si>
  <si>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</si>
  <si>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</si>
  <si>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</si>
  <si>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</si>
  <si>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</si>
  <si>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</si>
  <si>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</si>
  <si>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</si>
  <si>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</si>
  <si>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</si>
  <si>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</si>
  <si>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</si>
  <si>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</si>
  <si>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</si>
  <si>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</si>
  <si>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</si>
  <si>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</si>
  <si>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</si>
  <si>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</si>
  <si>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</si>
  <si>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</si>
  <si>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</si>
  <si>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</si>
  <si>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</si>
  <si>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</si>
  <si>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</si>
  <si>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</si>
  <si>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</si>
  <si>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</si>
  <si>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</si>
  <si>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</si>
  <si>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</si>
  <si>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</si>
  <si>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</si>
  <si>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</si>
  <si>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</si>
  <si>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</si>
  <si>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</si>
  <si>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</si>
  <si>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</si>
  <si>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</si>
  <si>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</si>
  <si>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</si>
  <si>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</si>
  <si>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</si>
  <si>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</si>
  <si>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</si>
  <si>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</si>
  <si>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</si>
  <si>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</si>
  <si>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</si>
  <si>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</si>
  <si>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</si>
  <si>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</si>
  <si>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</si>
  <si>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</si>
  <si>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</si>
  <si>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</si>
  <si>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</si>
  <si>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</si>
  <si>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</si>
  <si>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</si>
  <si>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</si>
  <si>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</si>
  <si>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</si>
  <si>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</si>
  <si>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</si>
  <si>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</si>
  <si>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</si>
  <si>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</si>
  <si>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</si>
  <si>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</si>
  <si>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</si>
  <si>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</si>
  <si>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</si>
  <si>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</si>
  <si>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</si>
  <si>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</si>
  <si>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</si>
  <si>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</si>
  <si>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</si>
  <si>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</si>
  <si>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</si>
  <si>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</si>
  <si>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</si>
  <si>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</si>
  <si>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</si>
  <si>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</si>
  <si>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</si>
  <si>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</si>
  <si>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</si>
  <si>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</si>
  <si>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</si>
  <si>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</si>
  <si>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</si>
  <si>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</si>
  <si>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</si>
  <si>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</si>
  <si>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</si>
  <si>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</si>
  <si>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</si>
  <si>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</si>
  <si>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</si>
  <si>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</si>
  <si>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</si>
  <si>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</si>
  <si>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</si>
  <si>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</si>
  <si>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</si>
  <si>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</si>
  <si>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</si>
  <si>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</si>
  <si>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</si>
  <si>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</si>
  <si>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</si>
  <si>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</si>
  <si>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</si>
  <si>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</si>
  <si>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</si>
  <si>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</si>
  <si>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</si>
  <si>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</si>
  <si>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</si>
  <si>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</si>
  <si>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</si>
  <si>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</si>
  <si>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</si>
  <si>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</si>
  <si>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</si>
  <si>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</si>
  <si>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</si>
  <si>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</si>
  <si>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</si>
  <si>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</si>
  <si>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</si>
  <si>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</si>
  <si>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</si>
  <si>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</si>
  <si>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</si>
  <si>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</si>
  <si>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</si>
  <si>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</si>
  <si>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</si>
  <si>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</si>
  <si>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</si>
  <si>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</si>
  <si>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</si>
  <si>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</si>
  <si>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</si>
  <si>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</si>
  <si>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</si>
  <si>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</si>
  <si>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</si>
  <si>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</si>
  <si>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</si>
  <si>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</si>
  <si>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</si>
  <si>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</si>
  <si>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</si>
  <si>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</si>
  <si>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</si>
  <si>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</si>
  <si>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</si>
  <si>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</si>
  <si>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</si>
  <si>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</si>
  <si>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</si>
  <si>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</si>
  <si>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</si>
  <si>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</si>
  <si>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</si>
  <si>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</si>
  <si>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</si>
  <si>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</si>
  <si>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</si>
  <si>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</si>
  <si>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</si>
  <si>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</si>
  <si>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</si>
  <si>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</si>
  <si>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</si>
  <si>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</si>
  <si>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</si>
  <si>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</si>
  <si>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</si>
  <si>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</si>
  <si>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</si>
  <si>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</si>
  <si>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</si>
  <si>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</si>
  <si>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</si>
  <si>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</si>
  <si>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</si>
  <si>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</si>
  <si>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</si>
  <si>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</si>
  <si>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</si>
  <si>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</si>
  <si>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</si>
  <si>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</si>
  <si>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</si>
  <si>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</si>
  <si>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</si>
  <si>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</si>
  <si>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</si>
  <si>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</si>
  <si>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</si>
  <si>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</si>
  <si>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</si>
  <si>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</si>
  <si>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</si>
  <si>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</si>
  <si>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</si>
  <si>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</si>
  <si>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</si>
  <si>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</si>
  <si>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</si>
  <si>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</si>
  <si>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</si>
  <si>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</si>
  <si>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</si>
  <si>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</si>
  <si>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</si>
  <si>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</si>
  <si>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</si>
  <si>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</si>
  <si>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</si>
  <si>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</si>
  <si>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</si>
  <si>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</si>
  <si>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</si>
  <si>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</si>
  <si>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</si>
  <si>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</si>
  <si>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</si>
  <si>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</si>
  <si>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</si>
  <si>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</si>
  <si>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</si>
  <si>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</si>
  <si>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</si>
  <si>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</si>
  <si>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</si>
  <si>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</si>
  <si>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</si>
  <si>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</si>
  <si>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</si>
  <si>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</si>
  <si>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</si>
  <si>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</si>
  <si>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</si>
  <si>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</si>
  <si>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</si>
  <si>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</si>
  <si>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</si>
  <si>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</si>
  <si>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</si>
  <si>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</si>
  <si>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</si>
  <si>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</si>
  <si>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</si>
  <si>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</si>
  <si>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</si>
  <si>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</si>
  <si>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</si>
  <si>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</si>
  <si>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</si>
  <si>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</si>
  <si>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</si>
  <si>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</si>
  <si>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</si>
  <si>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</si>
  <si>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</si>
  <si>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</si>
  <si>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</si>
  <si>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</si>
  <si>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</si>
  <si>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</si>
  <si>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</si>
  <si>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</si>
  <si>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</si>
  <si>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</si>
  <si>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</si>
  <si>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</si>
  <si>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</si>
  <si>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</si>
  <si>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</si>
  <si>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</si>
  <si>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</si>
  <si>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</si>
  <si>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</si>
  <si>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</si>
  <si>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</si>
  <si>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</si>
  <si>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</si>
  <si>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</si>
  <si>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</si>
  <si>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</si>
  <si>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</si>
  <si>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</si>
  <si>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</si>
  <si>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</si>
  <si>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</si>
  <si>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</si>
  <si>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</si>
  <si>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</si>
  <si>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</si>
  <si>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</si>
  <si>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</si>
  <si>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</si>
  <si>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</si>
  <si>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</si>
  <si>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</si>
  <si>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</si>
  <si>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</si>
  <si>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</si>
  <si>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</si>
  <si>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</si>
  <si>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</si>
  <si>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</si>
  <si>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</si>
  <si>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</si>
  <si>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</si>
  <si>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</si>
  <si>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</si>
  <si>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</si>
  <si>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</si>
  <si>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</si>
  <si>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</si>
  <si>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</si>
  <si>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</si>
  <si>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</si>
  <si>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</si>
  <si>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</si>
  <si>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</si>
  <si>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</si>
  <si>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</si>
  <si>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</si>
  <si>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</si>
  <si>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</si>
  <si>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</si>
  <si>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</si>
  <si>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</si>
  <si>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</si>
  <si>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</si>
  <si>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</si>
  <si>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</si>
  <si>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</si>
  <si>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</si>
  <si>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</si>
  <si>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</si>
  <si>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</si>
  <si>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</si>
  <si>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</si>
  <si>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</si>
  <si>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</si>
  <si>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</si>
  <si>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</si>
  <si>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</si>
  <si>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</si>
  <si>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</si>
  <si>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</si>
  <si>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</si>
  <si>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</si>
  <si>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</si>
  <si>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</si>
  <si>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</si>
  <si>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</si>
  <si>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</si>
  <si>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</si>
  <si>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</si>
  <si>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</si>
  <si>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</si>
  <si>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</si>
  <si>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</si>
  <si>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</si>
  <si>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</si>
  <si>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</si>
  <si>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</si>
  <si>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</si>
  <si>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</si>
  <si>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</si>
  <si>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</si>
  <si>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</si>
  <si>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</si>
  <si>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</si>
  <si>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</si>
  <si>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</si>
  <si>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</si>
  <si>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</si>
  <si>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</si>
  <si>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</si>
  <si>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</si>
  <si>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</si>
  <si>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</si>
  <si>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</si>
  <si>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</si>
  <si>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</si>
  <si>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</si>
  <si>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</si>
  <si>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</si>
  <si>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</si>
  <si>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</si>
  <si>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</si>
  <si>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</si>
  <si>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</si>
  <si>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</si>
  <si>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</si>
  <si>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</si>
  <si>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</si>
  <si>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</si>
  <si>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</si>
  <si>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</si>
  <si>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</si>
  <si>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</si>
  <si>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</si>
  <si>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</si>
  <si>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</si>
  <si>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</si>
  <si>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</si>
  <si>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</si>
  <si>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</si>
  <si>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</si>
  <si>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</si>
  <si>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</si>
  <si>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</si>
  <si>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</si>
  <si>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</si>
  <si>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</si>
  <si>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</si>
  <si>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</si>
  <si>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</si>
  <si>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</si>
  <si>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</si>
  <si>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</si>
  <si>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</si>
  <si>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</si>
  <si>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</si>
  <si>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</si>
  <si>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</si>
  <si>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</si>
  <si>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</si>
  <si>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</si>
  <si>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</si>
  <si>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</si>
  <si>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</si>
  <si>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</si>
  <si>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</si>
  <si>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</si>
  <si>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</si>
  <si>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</si>
  <si>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</si>
  <si>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</si>
  <si>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</si>
  <si>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</si>
  <si>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</si>
  <si>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</si>
  <si>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</si>
  <si>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</si>
  <si>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</si>
  <si>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</si>
  <si>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</si>
  <si>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</si>
  <si>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</si>
  <si>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</si>
  <si>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</si>
  <si>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</si>
  <si>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</si>
  <si>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</si>
  <si>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</si>
  <si>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</si>
  <si>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</si>
  <si>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</si>
  <si>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</si>
  <si>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</si>
  <si>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</si>
  <si>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</si>
  <si>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</si>
  <si>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</si>
  <si>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</si>
  <si>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</si>
  <si>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</si>
  <si>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</si>
  <si>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</si>
  <si>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</si>
  <si>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</si>
  <si>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</si>
  <si>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</si>
  <si>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</si>
  <si>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</si>
  <si>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</si>
  <si>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</si>
  <si>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</si>
  <si>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</si>
  <si>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</si>
  <si>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</si>
  <si>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</si>
  <si>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</si>
  <si>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</si>
  <si>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</si>
  <si>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</si>
  <si>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</si>
  <si>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</si>
  <si>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</si>
  <si>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</si>
  <si>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</si>
  <si>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</si>
  <si>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</si>
  <si>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</si>
  <si>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</si>
  <si>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</si>
  <si>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</si>
  <si>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</si>
  <si>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</si>
  <si>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</si>
  <si>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</si>
  <si>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</si>
  <si>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</si>
  <si>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</si>
  <si>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</si>
  <si>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</si>
  <si>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</si>
  <si>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</si>
  <si>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</si>
  <si>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</si>
  <si>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</si>
  <si>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</si>
  <si>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</si>
  <si>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</si>
  <si>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</si>
  <si>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</si>
  <si>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</si>
  <si>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</si>
  <si>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</si>
  <si>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</si>
  <si>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</si>
  <si>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</si>
  <si>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</si>
  <si>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</si>
  <si>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</si>
  <si>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</si>
  <si>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</si>
  <si>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</si>
  <si>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</si>
  <si>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</si>
  <si>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</si>
  <si>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</si>
  <si>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</si>
  <si>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</si>
  <si>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</si>
  <si>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</si>
  <si>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</si>
  <si>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</si>
  <si>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</si>
  <si>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</si>
  <si>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</si>
  <si>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</si>
  <si>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</si>
  <si>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</si>
  <si>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</si>
  <si>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</si>
  <si>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</si>
  <si>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</si>
  <si>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</si>
  <si>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</si>
  <si>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</si>
  <si>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</si>
  <si>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</si>
  <si>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</si>
  <si>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</si>
  <si>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</si>
  <si>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</si>
  <si>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</si>
  <si>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</si>
  <si>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</si>
  <si>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</si>
  <si>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</si>
  <si>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</si>
  <si>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</si>
  <si>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</si>
  <si>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</si>
  <si>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</si>
  <si>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</si>
  <si>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</si>
  <si>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</si>
  <si>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</si>
  <si>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</si>
  <si>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</si>
  <si>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</si>
  <si>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</si>
  <si>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</si>
  <si>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</si>
  <si>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</si>
  <si>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</si>
  <si>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</si>
  <si>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</si>
  <si>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</si>
  <si>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</si>
  <si>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</si>
  <si>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</si>
  <si>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</si>
  <si>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</si>
  <si>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</si>
  <si>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</si>
  <si>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</si>
  <si>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</si>
  <si>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</si>
  <si>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</si>
  <si>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</si>
  <si>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</si>
  <si>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</si>
  <si>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</si>
  <si>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</si>
  <si>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</si>
  <si>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</si>
  <si>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</si>
  <si>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</si>
  <si>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</si>
  <si>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</si>
  <si>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</si>
  <si>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</si>
  <si>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</si>
  <si>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</si>
  <si>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</si>
  <si>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</si>
  <si>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</si>
  <si>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</si>
  <si>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</si>
  <si>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</si>
  <si>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</si>
  <si>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</si>
  <si>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</si>
  <si>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</si>
  <si>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</si>
  <si>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</si>
  <si>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</si>
  <si>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</si>
  <si>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</si>
  <si>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</si>
  <si>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</si>
  <si>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</si>
  <si>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</si>
  <si>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</si>
  <si>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</si>
  <si>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</si>
  <si>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</si>
  <si>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</si>
  <si>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</si>
  <si>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</si>
  <si>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</si>
  <si>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</si>
  <si>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</si>
  <si>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</si>
  <si>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</si>
  <si>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</si>
  <si>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</si>
  <si>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</si>
  <si>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</si>
  <si>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</si>
  <si>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</si>
  <si>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</si>
  <si>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</si>
  <si>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</si>
  <si>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</si>
  <si>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</si>
  <si>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</si>
  <si>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</si>
  <si>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</si>
  <si>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</si>
  <si>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</si>
  <si>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</si>
  <si>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</si>
  <si>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</si>
  <si>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</si>
  <si>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</si>
  <si>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</si>
  <si>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</si>
  <si>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</si>
  <si>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</si>
  <si>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</si>
  <si>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</si>
  <si>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</si>
  <si>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</si>
  <si>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</si>
  <si>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</si>
  <si>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</si>
  <si>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</si>
  <si>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</si>
  <si>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</si>
  <si>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</si>
  <si>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</si>
  <si>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</si>
  <si>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</si>
  <si>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</si>
  <si>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</si>
  <si>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</si>
  <si>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</si>
  <si>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</si>
  <si>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</si>
  <si>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</si>
  <si>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</si>
  <si>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</si>
  <si>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</si>
  <si>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</si>
  <si>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</si>
  <si>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</si>
  <si>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</si>
  <si>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</si>
  <si>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</si>
  <si>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</si>
  <si>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</si>
  <si>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</si>
  <si>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</si>
  <si>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</si>
  <si>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</si>
  <si>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</si>
  <si>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</si>
  <si>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</si>
  <si>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</si>
  <si>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</si>
  <si>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</si>
  <si>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</si>
  <si>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</si>
  <si>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</si>
  <si>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</si>
  <si>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</si>
  <si>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</si>
  <si>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</si>
  <si>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</si>
  <si>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</si>
  <si>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</si>
  <si>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</si>
  <si>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</si>
  <si>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</si>
  <si>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</si>
  <si>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</si>
  <si>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</si>
  <si>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</si>
  <si>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</si>
  <si>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</si>
  <si>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</si>
  <si>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</si>
  <si>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</si>
  <si>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</si>
  <si>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</si>
  <si>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</si>
  <si>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</si>
  <si>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</si>
  <si>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</si>
  <si>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</si>
  <si>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</si>
  <si>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</si>
  <si>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</si>
  <si>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</si>
  <si>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</si>
  <si>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</si>
  <si>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</si>
  <si>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</si>
  <si>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</si>
  <si>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</si>
  <si>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</si>
  <si>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</si>
  <si>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</si>
  <si>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</si>
  <si>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</si>
  <si>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</si>
  <si>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</si>
  <si>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</si>
  <si>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</si>
  <si>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</si>
  <si>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</si>
  <si>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</si>
  <si>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</si>
  <si>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</si>
  <si>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</si>
  <si>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</si>
  <si>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</si>
  <si>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</si>
  <si>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</si>
  <si>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</si>
  <si>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</si>
  <si>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</si>
  <si>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</si>
  <si>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</si>
  <si>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</si>
  <si>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</si>
  <si>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</si>
  <si>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</si>
  <si>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</si>
  <si>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</si>
  <si>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</si>
  <si>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</si>
  <si>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</si>
  <si>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</si>
  <si>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</si>
  <si>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</si>
  <si>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</si>
  <si>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</si>
  <si>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</si>
  <si>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</si>
  <si>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</si>
  <si>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</si>
  <si>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</si>
  <si>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</si>
  <si>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</si>
  <si>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</si>
  <si>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</si>
  <si>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</si>
  <si>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</si>
  <si>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</si>
  <si>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</si>
  <si>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</si>
  <si>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</si>
  <si>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</si>
  <si>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</si>
  <si>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</si>
  <si>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</si>
  <si>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</si>
  <si>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</si>
  <si>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</si>
  <si>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</si>
  <si>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</si>
  <si>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</si>
  <si>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</si>
  <si>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</si>
  <si>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</si>
  <si>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</si>
  <si>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</si>
  <si>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</si>
  <si>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</si>
  <si>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</si>
  <si>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</si>
  <si>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</si>
  <si>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</si>
  <si>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</si>
  <si>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</si>
  <si>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</si>
  <si>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</si>
  <si>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</si>
  <si>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</si>
  <si>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</si>
  <si>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</si>
  <si>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</si>
  <si>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</si>
  <si>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</si>
  <si>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</si>
  <si>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</si>
  <si>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</si>
  <si>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</si>
  <si>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</si>
  <si>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</si>
  <si>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</si>
  <si>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</si>
  <si>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</si>
  <si>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</si>
  <si>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</si>
  <si>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</si>
  <si>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</si>
  <si>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</si>
  <si>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</si>
  <si>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</si>
  <si>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</si>
  <si>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</si>
  <si>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</si>
  <si>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</si>
  <si>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</si>
  <si>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</si>
  <si>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</si>
  <si>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</si>
  <si>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</si>
  <si>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</si>
  <si>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</si>
  <si>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</si>
  <si>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</si>
  <si>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</si>
  <si>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</si>
  <si>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</si>
  <si>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</si>
  <si>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</si>
  <si>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</si>
  <si>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</si>
  <si>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</si>
  <si>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</si>
  <si>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</si>
  <si>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</si>
  <si>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</si>
  <si>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</si>
  <si>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</si>
  <si>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</si>
  <si>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</si>
  <si>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</si>
  <si>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</si>
  <si>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</si>
  <si>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</si>
  <si>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</si>
  <si>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</si>
  <si>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</si>
  <si>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</si>
  <si>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</si>
  <si>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</si>
  <si>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</si>
  <si>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</si>
  <si>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</si>
  <si>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</si>
  <si>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</si>
  <si>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</si>
  <si>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</si>
  <si>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</si>
  <si>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</si>
  <si>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</si>
  <si>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</si>
  <si>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</si>
  <si>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</si>
  <si>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</si>
  <si>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</si>
  <si>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</si>
  <si>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</si>
  <si>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</si>
  <si>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</si>
  <si>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</si>
  <si>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</si>
  <si>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</si>
  <si>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</si>
  <si>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</si>
  <si>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</si>
  <si>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</si>
  <si>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</si>
  <si>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</si>
  <si>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</si>
  <si>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</si>
  <si>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</si>
  <si>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</si>
  <si>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</si>
  <si>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</si>
  <si>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</si>
  <si>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</si>
  <si>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</si>
  <si>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</si>
  <si>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</si>
  <si>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</si>
  <si>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</si>
  <si>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</si>
  <si>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</si>
  <si>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</si>
  <si>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</si>
  <si>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</si>
  <si>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</si>
  <si>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</si>
  <si>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</si>
  <si>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</si>
  <si>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</si>
  <si>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</si>
  <si>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</si>
  <si>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</si>
  <si>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</si>
  <si>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</si>
  <si>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</si>
  <si>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</si>
  <si>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</si>
  <si>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</si>
  <si>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</si>
  <si>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</si>
  <si>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</si>
  <si>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</si>
  <si>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</si>
  <si>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</si>
  <si>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</si>
  <si>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</si>
  <si>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</si>
  <si>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</si>
  <si>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</si>
  <si>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</si>
  <si>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</si>
  <si>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</si>
  <si>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</si>
  <si>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</si>
  <si>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</si>
  <si>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</si>
  <si>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</si>
  <si>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</si>
  <si>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</si>
  <si>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</si>
  <si>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</si>
  <si>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</si>
  <si>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</si>
  <si>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</si>
  <si>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</si>
  <si>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</si>
  <si>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</si>
  <si>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</si>
  <si>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</si>
  <si>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</si>
  <si>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</si>
  <si>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</si>
  <si>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</si>
  <si>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</si>
  <si>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</si>
  <si>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</si>
  <si>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</si>
  <si>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</si>
  <si>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</si>
  <si>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</si>
  <si>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</si>
  <si>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</si>
  <si>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</si>
  <si>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</si>
  <si>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</si>
  <si>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</si>
  <si>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</si>
  <si>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</si>
  <si>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</si>
  <si>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</si>
  <si>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</si>
  <si>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</si>
  <si>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</si>
  <si>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</si>
  <si>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</si>
  <si>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</si>
  <si>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</si>
  <si>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</si>
  <si>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</si>
  <si>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</si>
  <si>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</si>
  <si>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</si>
  <si>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</si>
  <si>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</si>
  <si>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</si>
  <si>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</si>
  <si>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</si>
  <si>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</si>
  <si>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</si>
  <si>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</si>
  <si>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</si>
  <si>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</si>
  <si>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</si>
  <si>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</si>
  <si>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</si>
  <si>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</si>
  <si>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</si>
  <si>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</si>
  <si>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</si>
  <si>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</si>
  <si>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</si>
  <si>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</si>
  <si>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</si>
  <si>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</si>
  <si>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</si>
  <si>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</si>
  <si>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</si>
  <si>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</si>
  <si>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</si>
  <si>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</si>
  <si>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</si>
  <si>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</si>
  <si>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</si>
  <si>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</si>
  <si>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</si>
  <si>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</si>
  <si>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</si>
  <si>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</si>
  <si>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</si>
  <si>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</si>
  <si>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</si>
  <si>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</si>
  <si>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</si>
  <si>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</si>
  <si>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</si>
  <si>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</si>
  <si>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</si>
  <si>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</si>
  <si>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</si>
  <si>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</si>
  <si>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</si>
  <si>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</si>
  <si>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</si>
  <si>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</si>
  <si>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</si>
  <si>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</si>
  <si>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</si>
  <si>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</si>
  <si>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</si>
  <si>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</si>
  <si>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</si>
  <si>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</si>
  <si>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</si>
  <si>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</si>
  <si>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</si>
  <si>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</si>
  <si>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</si>
  <si>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</si>
  <si>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</si>
  <si>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</si>
  <si>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</si>
  <si>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</si>
  <si>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</si>
  <si>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</si>
  <si>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</si>
  <si>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</si>
  <si>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</si>
  <si>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</si>
  <si>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</si>
  <si>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</si>
  <si>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</si>
  <si>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</si>
  <si>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</si>
  <si>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</si>
  <si>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</si>
  <si>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</si>
  <si>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</si>
  <si>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</si>
  <si>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</si>
  <si>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</si>
  <si>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</si>
  <si>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</si>
  <si>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</si>
  <si>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</si>
  <si>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</si>
  <si>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</si>
  <si>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</si>
  <si>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</si>
  <si>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</si>
  <si>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</si>
  <si>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</si>
  <si>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</si>
  <si>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</si>
  <si>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</si>
  <si>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</si>
  <si>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</si>
  <si>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</si>
  <si>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</si>
  <si>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</si>
  <si>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</si>
  <si>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</si>
  <si>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</si>
  <si>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</si>
  <si>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</si>
  <si>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</si>
  <si>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</si>
  <si>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</si>
  <si>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</si>
  <si>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</si>
  <si>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</si>
  <si>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</si>
  <si>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</si>
  <si>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</si>
  <si>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</si>
  <si>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</si>
  <si>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</si>
  <si>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</si>
  <si>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</si>
  <si>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</si>
  <si>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</si>
  <si>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</si>
  <si>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</si>
  <si>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</si>
  <si>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</si>
  <si>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</si>
  <si>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</si>
  <si>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</si>
  <si>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</si>
  <si>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</si>
  <si>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</si>
  <si>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</si>
  <si>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</si>
  <si>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</si>
  <si>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</si>
  <si>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</si>
  <si>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</si>
  <si>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</si>
  <si>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</si>
  <si>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</si>
  <si>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</si>
  <si>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</si>
  <si>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</si>
  <si>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</si>
  <si>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</si>
  <si>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</si>
  <si>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</si>
  <si>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</si>
  <si>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</si>
  <si>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</si>
  <si>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</si>
  <si>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</si>
  <si>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</si>
  <si>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</si>
  <si>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</si>
  <si>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</si>
  <si>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</si>
  <si>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</si>
  <si>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</si>
  <si>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</si>
  <si>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</si>
  <si>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</si>
  <si>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</si>
  <si>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</si>
  <si>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</si>
  <si>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</si>
  <si>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</si>
  <si>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</si>
  <si>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</si>
  <si>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</si>
  <si>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</si>
  <si>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</si>
  <si>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</si>
  <si>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</si>
  <si>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</si>
  <si>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</si>
  <si>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</si>
  <si>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</si>
  <si>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</si>
  <si>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</si>
  <si>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</si>
  <si>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</si>
  <si>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</si>
  <si>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</si>
  <si>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</si>
  <si>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</si>
  <si>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</si>
  <si>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</si>
  <si>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</si>
  <si>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</si>
  <si>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</si>
  <si>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</si>
  <si>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</si>
  <si>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</si>
  <si>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</si>
  <si>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</si>
  <si>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</si>
  <si>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</si>
  <si>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</si>
  <si>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</si>
  <si>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</si>
  <si>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</si>
  <si>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</si>
  <si>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</si>
  <si>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</si>
  <si>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</si>
  <si>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</si>
  <si>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</si>
  <si>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</si>
  <si>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</si>
  <si>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</si>
  <si>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</si>
  <si>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</si>
  <si>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</si>
  <si>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</si>
  <si>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</si>
  <si>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</si>
  <si>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</si>
  <si>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</si>
  <si>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</si>
  <si>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</si>
  <si>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</si>
  <si>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</si>
  <si>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</si>
  <si>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</si>
  <si>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</si>
  <si>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</si>
  <si>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</si>
  <si>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</si>
  <si>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</si>
  <si>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</si>
  <si>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</si>
  <si>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</si>
  <si>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</si>
  <si>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</si>
  <si>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</si>
  <si>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</si>
  <si>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</si>
  <si>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</si>
  <si>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</si>
  <si>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</si>
  <si>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</si>
  <si>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</si>
  <si>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</si>
  <si>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</si>
  <si>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</si>
  <si>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</si>
  <si>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</si>
  <si>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</si>
  <si>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</si>
  <si>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</si>
  <si>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</si>
  <si>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</si>
  <si>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</si>
  <si>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</si>
  <si>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</si>
  <si>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</si>
  <si>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</si>
  <si>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</si>
  <si>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</si>
  <si>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</si>
  <si>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</si>
  <si>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</si>
  <si>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</si>
  <si>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</si>
  <si>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</si>
  <si>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</si>
  <si>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</si>
  <si>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</si>
  <si>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</si>
  <si>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</si>
  <si>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</si>
  <si>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</si>
  <si>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</si>
  <si>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</si>
  <si>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</si>
  <si>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</si>
  <si>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</si>
  <si>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</si>
  <si>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</si>
  <si>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</si>
  <si>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</si>
  <si>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</si>
  <si>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</si>
  <si>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</si>
  <si>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</si>
  <si>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</si>
  <si>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</si>
  <si>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</si>
  <si>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</si>
  <si>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</si>
  <si>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</si>
  <si>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</si>
  <si>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</si>
  <si>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</si>
  <si>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</si>
  <si>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</si>
  <si>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</si>
  <si>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</si>
  <si>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</si>
  <si>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</si>
  <si>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</si>
  <si>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</si>
  <si>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</si>
  <si>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</si>
  <si>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</si>
  <si>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</si>
  <si>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</si>
  <si>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</si>
  <si>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</si>
  <si>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</si>
  <si>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</si>
  <si>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</si>
  <si>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</si>
  <si>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</si>
  <si>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</si>
  <si>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</si>
  <si>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</si>
  <si>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</si>
  <si>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</si>
  <si>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</si>
  <si>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</si>
  <si>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</si>
  <si>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</si>
  <si>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</si>
  <si>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</si>
  <si>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</si>
  <si>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</si>
  <si>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</si>
  <si>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</si>
  <si>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</si>
  <si>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</si>
  <si>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</si>
  <si>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</si>
  <si>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</si>
  <si>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</si>
  <si>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</si>
  <si>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</si>
  <si>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</si>
  <si>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</si>
  <si>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</si>
  <si>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</si>
  <si>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</si>
  <si>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</si>
  <si>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</si>
  <si>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</si>
  <si>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</si>
  <si>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</si>
  <si>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</si>
  <si>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</si>
  <si>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</si>
  <si>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</si>
  <si>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</si>
  <si>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</si>
  <si>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</si>
  <si>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</si>
  <si>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</si>
  <si>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</si>
  <si>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</si>
  <si>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</si>
  <si>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</si>
  <si>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</si>
  <si>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</si>
  <si>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</si>
  <si>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</si>
  <si>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</si>
  <si>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</si>
  <si>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</si>
  <si>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</si>
  <si>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</si>
  <si>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</si>
  <si>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</si>
  <si>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</si>
  <si>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</si>
  <si>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</si>
  <si>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</si>
  <si>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</si>
  <si>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</si>
  <si>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</si>
  <si>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</si>
  <si>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</si>
  <si>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</si>
  <si>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</si>
  <si>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</si>
  <si>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</si>
  <si>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</si>
  <si>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</si>
  <si>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</si>
  <si>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</si>
  <si>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</si>
  <si>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</si>
  <si>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</si>
  <si>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</si>
  <si>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</si>
  <si>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</si>
  <si>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</si>
  <si>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</si>
  <si>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</si>
  <si>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</si>
  <si>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</si>
  <si>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</si>
  <si>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</si>
  <si>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</si>
  <si>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</si>
  <si>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</si>
  <si>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</si>
  <si>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</si>
  <si>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</si>
  <si>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</si>
  <si>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</si>
  <si>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</si>
  <si>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</si>
  <si>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</si>
  <si>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</si>
  <si>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</si>
  <si>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</si>
  <si>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</si>
  <si>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</si>
  <si>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</si>
  <si>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</si>
  <si>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</si>
  <si>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</si>
  <si>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</si>
  <si>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</si>
  <si>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</si>
  <si>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</si>
  <si>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</si>
  <si>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</si>
  <si>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</si>
  <si>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</si>
  <si>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</si>
  <si>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</si>
  <si>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</si>
  <si>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</si>
  <si>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</si>
  <si>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</si>
  <si>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</si>
  <si>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</si>
  <si>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</si>
  <si>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</si>
  <si>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</si>
  <si>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</si>
  <si>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</si>
  <si>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</si>
  <si>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</si>
  <si>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</si>
  <si>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</si>
  <si>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</si>
  <si>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</si>
  <si>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</si>
  <si>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</si>
  <si>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</si>
  <si>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</si>
  <si>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</si>
  <si>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</si>
  <si>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</si>
  <si>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</si>
  <si>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</si>
  <si>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</si>
  <si>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</si>
  <si>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</si>
  <si>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</si>
  <si>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</si>
  <si>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</si>
  <si>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</si>
  <si>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</si>
  <si>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</si>
  <si>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</si>
  <si>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</si>
  <si>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</si>
  <si>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</si>
  <si>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</si>
  <si>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</si>
  <si>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</si>
  <si>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</si>
  <si>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</si>
  <si>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</si>
  <si>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</si>
  <si>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</si>
  <si>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</si>
  <si>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</si>
  <si>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</si>
  <si>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</si>
  <si>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</si>
  <si>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</si>
  <si>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</si>
  <si>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</si>
  <si>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</si>
  <si>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</si>
  <si>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</si>
  <si>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</si>
  <si>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</si>
  <si>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</si>
  <si>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</si>
  <si>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</si>
  <si>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</si>
  <si>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</si>
  <si>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</si>
  <si>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</si>
  <si>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</si>
  <si>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</si>
  <si>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</si>
  <si>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</si>
  <si>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</si>
  <si>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</si>
  <si>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</si>
  <si>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</si>
  <si>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</si>
  <si>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</si>
  <si>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</si>
  <si>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</si>
  <si>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</si>
  <si>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</si>
  <si>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</si>
  <si>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</si>
  <si>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</si>
  <si>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</si>
  <si>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</si>
  <si>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</si>
  <si>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</si>
  <si>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</si>
  <si>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</si>
  <si>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</si>
  <si>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</si>
  <si>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</si>
  <si>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</si>
  <si>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</si>
  <si>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</si>
  <si>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</si>
  <si>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</si>
  <si>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</si>
  <si>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</si>
  <si>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</si>
  <si>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</si>
  <si>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</si>
  <si>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</si>
  <si>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</si>
  <si>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</si>
  <si>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</si>
  <si>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</si>
  <si>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</si>
  <si>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</si>
  <si>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</si>
  <si>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</si>
  <si>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</si>
  <si>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</si>
  <si>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</si>
  <si>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</si>
  <si>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</si>
  <si>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</si>
  <si>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</si>
  <si>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</si>
  <si>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</si>
  <si>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</si>
  <si>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</si>
  <si>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</si>
  <si>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</si>
  <si>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</si>
  <si>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</si>
  <si>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</si>
  <si>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</si>
  <si>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</si>
  <si>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</si>
  <si>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</si>
  <si>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</si>
  <si>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</si>
  <si>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</si>
  <si>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</si>
  <si>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</si>
  <si>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</si>
  <si>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</si>
  <si>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</si>
  <si>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</si>
  <si>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</si>
  <si>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</si>
  <si>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</si>
  <si>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</si>
  <si>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</si>
  <si>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</si>
  <si>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</si>
  <si>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</si>
  <si>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</si>
  <si>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</si>
  <si>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</si>
  <si>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</si>
  <si>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</si>
  <si>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</si>
  <si>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</si>
  <si>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</si>
  <si>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</si>
  <si>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</si>
  <si>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</si>
  <si>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</si>
  <si>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</si>
  <si>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</si>
  <si>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</si>
  <si>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</si>
  <si>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</si>
  <si>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</si>
  <si>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</si>
  <si>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</si>
  <si>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</si>
  <si>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</si>
  <si>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</si>
  <si>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</si>
  <si>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</si>
  <si>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</si>
  <si>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</si>
  <si>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</si>
  <si>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</si>
  <si>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</si>
  <si>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</si>
  <si>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</si>
  <si>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</si>
  <si>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</si>
  <si>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</si>
  <si>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</si>
  <si>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</si>
  <si>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</si>
  <si>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</si>
  <si>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</si>
  <si>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</si>
  <si>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</si>
  <si>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</si>
  <si>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</si>
  <si>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</si>
  <si>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</si>
  <si>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</si>
  <si>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</si>
  <si>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</si>
  <si>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</si>
  <si>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</si>
  <si>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</si>
  <si>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</si>
  <si>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</si>
  <si>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</si>
  <si>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</si>
  <si>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</si>
  <si>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</si>
  <si>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</si>
  <si>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</si>
  <si>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</si>
  <si>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</si>
  <si>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</si>
  <si>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</si>
  <si>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</si>
  <si>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</si>
  <si>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</si>
  <si>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</si>
  <si>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</si>
  <si>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</si>
  <si>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</si>
  <si>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</si>
  <si>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</si>
  <si>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</si>
  <si>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</si>
  <si>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</si>
  <si>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</si>
  <si>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</si>
  <si>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</si>
  <si>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</si>
  <si>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</si>
  <si>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</si>
  <si>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</si>
  <si>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</si>
  <si>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</si>
  <si>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</si>
  <si>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</si>
  <si>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</si>
  <si>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</si>
  <si>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</si>
  <si>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</si>
  <si>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</si>
  <si>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</si>
  <si>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</si>
  <si>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</si>
  <si>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</si>
  <si>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</si>
  <si>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</si>
  <si>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</si>
  <si>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</si>
  <si>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</si>
  <si>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</si>
  <si>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</si>
  <si>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</si>
  <si>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</si>
  <si>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</si>
  <si>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</si>
  <si>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</si>
  <si>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</si>
  <si>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</si>
  <si>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</si>
  <si>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</si>
  <si>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</si>
  <si>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</si>
  <si>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</si>
  <si>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</si>
  <si>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</si>
  <si>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</si>
  <si>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</si>
  <si>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</si>
  <si>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</si>
  <si>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</si>
  <si>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</si>
  <si>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</si>
  <si>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</si>
  <si>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</si>
  <si>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</si>
  <si>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</si>
  <si>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</si>
  <si>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</si>
  <si>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</si>
  <si>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</si>
  <si>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</si>
  <si>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</si>
  <si>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</si>
  <si>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</si>
  <si>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</si>
  <si>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</si>
  <si>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</si>
  <si>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</si>
  <si>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</si>
  <si>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</si>
  <si>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</si>
  <si>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</si>
  <si>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</si>
  <si>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</si>
  <si>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</si>
  <si>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</si>
  <si>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</si>
  <si>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</si>
  <si>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</si>
  <si>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</si>
  <si>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</si>
  <si>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</si>
  <si>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</si>
  <si>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</si>
  <si>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</si>
  <si>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</si>
  <si>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</si>
  <si>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</si>
  <si>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</si>
  <si>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</si>
  <si>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</si>
  <si>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</si>
  <si>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</si>
  <si>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</si>
  <si>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</si>
  <si>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</si>
  <si>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</si>
  <si>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</si>
  <si>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</si>
  <si>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</si>
  <si>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</si>
  <si>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</si>
  <si>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</si>
  <si>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</si>
  <si>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</si>
  <si>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</si>
  <si>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</si>
  <si>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</si>
  <si>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</si>
  <si>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</si>
  <si>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</si>
  <si>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</si>
  <si>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</si>
  <si>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</si>
  <si>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</si>
  <si>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</si>
  <si>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</si>
  <si>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</si>
  <si>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</si>
  <si>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</si>
  <si>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</si>
  <si>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</si>
  <si>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</si>
  <si>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</si>
  <si>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</si>
  <si>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</si>
  <si>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</si>
  <si>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</si>
  <si>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</si>
  <si>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</si>
  <si>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</si>
  <si>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</si>
  <si>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</si>
  <si>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</si>
  <si>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</si>
  <si>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</si>
  <si>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</si>
  <si>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</si>
  <si>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</si>
  <si>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</si>
  <si>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</si>
  <si>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</si>
  <si>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</si>
  <si>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</si>
  <si>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</si>
  <si>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</si>
  <si>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</si>
  <si>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</si>
  <si>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</si>
  <si>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</si>
  <si>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</si>
  <si>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</si>
  <si>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</si>
  <si>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</si>
  <si>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</si>
  <si>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</si>
  <si>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</si>
  <si>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</si>
  <si>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</si>
  <si>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</si>
  <si>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</si>
  <si>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</si>
  <si>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</si>
  <si>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</si>
  <si>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</si>
  <si>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</si>
  <si>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</si>
  <si>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</si>
  <si>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</si>
  <si>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</si>
  <si>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</si>
  <si>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</si>
  <si>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</si>
  <si>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</si>
  <si>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</si>
  <si>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</si>
  <si>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</si>
  <si>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</si>
  <si>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</si>
  <si>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</si>
  <si>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</si>
  <si>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</si>
  <si>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</si>
  <si>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</si>
  <si>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</si>
  <si>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</si>
  <si>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</si>
  <si>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</si>
  <si>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</si>
  <si>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</si>
  <si>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</si>
  <si>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</si>
  <si>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</si>
  <si>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</si>
  <si>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</si>
  <si>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</si>
  <si>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</si>
  <si>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</si>
  <si>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</si>
  <si>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</si>
  <si>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</si>
  <si>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</si>
  <si>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</si>
  <si>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</si>
  <si>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</si>
  <si>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</si>
  <si>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</si>
  <si>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</si>
  <si>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</si>
  <si>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</si>
  <si>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</si>
  <si>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</si>
  <si>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</si>
  <si>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</si>
  <si>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</si>
  <si>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</si>
  <si>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</si>
  <si>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</si>
  <si>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</si>
  <si>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</si>
  <si>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</si>
  <si>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</si>
  <si>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</si>
  <si>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</si>
  <si>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</si>
  <si>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</si>
  <si>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</si>
  <si>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</si>
  <si>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</si>
  <si>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</si>
  <si>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</si>
  <si>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</si>
  <si>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</si>
  <si>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</si>
  <si>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</si>
  <si>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</si>
  <si>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</si>
  <si>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</si>
  <si>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</si>
  <si>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</si>
  <si>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</si>
  <si>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</si>
  <si>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</si>
  <si>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</si>
  <si>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</si>
  <si>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</si>
  <si>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</si>
  <si>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</si>
  <si>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</si>
  <si>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</si>
  <si>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</si>
  <si>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</si>
  <si>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</si>
  <si>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</si>
  <si>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</si>
  <si>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</si>
  <si>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</si>
  <si>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</si>
  <si>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</si>
  <si>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</si>
  <si>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</si>
  <si>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</si>
  <si>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</si>
  <si>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</si>
  <si>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</si>
  <si>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</si>
  <si>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</si>
  <si>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</si>
  <si>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</si>
  <si>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</si>
  <si>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</si>
  <si>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</si>
  <si>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</si>
  <si>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</si>
  <si>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</si>
  <si>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</si>
  <si>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</si>
  <si>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</si>
  <si>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</si>
  <si>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</si>
  <si>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</si>
  <si>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</si>
  <si>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</si>
  <si>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</si>
  <si>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</si>
  <si>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</si>
  <si>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</si>
  <si>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</si>
  <si>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</si>
  <si>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</si>
  <si>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</si>
  <si>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</si>
  <si>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</si>
  <si>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</si>
  <si>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</si>
  <si>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</si>
  <si>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</si>
  <si>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</si>
  <si>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</si>
  <si>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</si>
  <si>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</si>
  <si>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</si>
  <si>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</si>
  <si>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</si>
  <si>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</si>
  <si>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</si>
  <si>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</si>
  <si>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</si>
  <si>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</si>
  <si>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</si>
  <si>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</si>
  <si>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</si>
  <si>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</si>
  <si>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</si>
  <si>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</si>
  <si>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</si>
  <si>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</si>
  <si>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</si>
  <si>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</si>
  <si>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</si>
  <si>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</si>
  <si>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</si>
  <si>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</si>
  <si>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</si>
  <si>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</si>
  <si>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</si>
  <si>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</si>
  <si>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</si>
  <si>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</si>
  <si>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</si>
  <si>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</si>
  <si>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</si>
  <si>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</si>
  <si>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</si>
  <si>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</si>
  <si>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</si>
  <si>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</si>
  <si>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</si>
  <si>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</si>
  <si>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</si>
  <si>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</si>
  <si>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</si>
  <si>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</si>
  <si>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</si>
  <si>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</si>
  <si>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</si>
  <si>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</si>
  <si>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</si>
  <si>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</si>
  <si>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</si>
  <si>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</si>
  <si>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</si>
  <si>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</si>
  <si>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</si>
  <si>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</si>
  <si>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</si>
  <si>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</si>
  <si>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</si>
  <si>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</si>
  <si>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</si>
  <si>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</si>
  <si>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</si>
  <si>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</si>
  <si>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</si>
  <si>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</si>
  <si>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</si>
  <si>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</si>
  <si>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</si>
  <si>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</si>
  <si>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</si>
  <si>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</si>
  <si>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</si>
  <si>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</si>
  <si>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</si>
  <si>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</si>
  <si>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</si>
  <si>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</si>
  <si>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</si>
  <si>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</si>
  <si>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</si>
  <si>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</si>
  <si>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</si>
  <si>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</si>
  <si>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</si>
  <si>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</si>
  <si>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</si>
  <si>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</si>
  <si>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</si>
  <si>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</si>
  <si>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</si>
  <si>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</si>
  <si>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</si>
  <si>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</si>
  <si>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</si>
  <si>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</si>
  <si>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</si>
  <si>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</si>
  <si>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</si>
  <si>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</si>
  <si>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</si>
  <si>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</si>
  <si>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</si>
  <si>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</si>
  <si>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</si>
  <si>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</si>
  <si>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</si>
  <si>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</si>
  <si>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</si>
  <si>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</si>
  <si>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</si>
  <si>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</si>
  <si>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</si>
  <si>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</si>
  <si>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</si>
  <si>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</si>
  <si>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</si>
  <si>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</si>
  <si>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</si>
  <si>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</si>
  <si>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</si>
  <si>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</si>
  <si>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</si>
  <si>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</si>
  <si>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</si>
  <si>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</si>
  <si>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</si>
  <si>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</si>
  <si>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</si>
  <si>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</si>
  <si>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</si>
  <si>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</si>
  <si>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</si>
  <si>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</si>
  <si>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</si>
  <si>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</si>
  <si>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</si>
  <si>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</si>
  <si>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</si>
  <si>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</si>
  <si>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</si>
  <si>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</si>
  <si>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</si>
  <si>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</si>
  <si>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</si>
  <si>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</si>
  <si>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</si>
  <si>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</si>
  <si>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</si>
  <si>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</si>
  <si>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</si>
  <si>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</si>
  <si>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</si>
  <si>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</si>
  <si>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</si>
  <si>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</si>
  <si>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</si>
  <si>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</si>
  <si>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</si>
  <si>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</si>
  <si>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</si>
  <si>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</si>
  <si>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</si>
  <si>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</si>
  <si>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</si>
  <si>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</si>
  <si>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</si>
  <si>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</si>
  <si>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</si>
  <si>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</si>
  <si>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</si>
  <si>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</si>
  <si>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</si>
  <si>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</si>
  <si>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</si>
  <si>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</si>
  <si>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</si>
  <si>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</si>
  <si>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</si>
  <si>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</si>
  <si>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</si>
  <si>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</si>
  <si>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</si>
  <si>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</si>
  <si>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</si>
  <si>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</si>
  <si>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</si>
  <si>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</si>
  <si>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</si>
  <si>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</si>
  <si>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</si>
  <si>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</si>
  <si>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</si>
  <si>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</si>
  <si>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</si>
  <si>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</si>
  <si>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</si>
  <si>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</si>
  <si>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</si>
  <si>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</si>
  <si>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</si>
  <si>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</si>
  <si>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</si>
  <si>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</si>
  <si>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</si>
  <si>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</si>
  <si>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</si>
  <si>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</si>
  <si>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</si>
  <si>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</si>
  <si>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</si>
  <si>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</si>
  <si>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</si>
  <si>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</si>
  <si>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</si>
  <si>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</si>
  <si>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</si>
  <si>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</si>
  <si>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</si>
  <si>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</si>
  <si>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</si>
  <si>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</si>
  <si>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</si>
  <si>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</si>
  <si>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</si>
  <si>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</si>
  <si>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</si>
  <si>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</si>
  <si>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</si>
  <si>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</si>
  <si>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</si>
  <si>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</si>
  <si>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</si>
  <si>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</si>
  <si>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</si>
  <si>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</si>
  <si>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</si>
  <si>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</si>
  <si>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</si>
  <si>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</si>
  <si>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</si>
  <si>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</si>
  <si>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</si>
  <si>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</si>
  <si>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</si>
  <si>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</si>
  <si>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</si>
  <si>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</si>
  <si>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</si>
  <si>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</si>
  <si>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</si>
  <si>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</si>
  <si>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</si>
  <si>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</si>
  <si>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</si>
  <si>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</si>
  <si>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</si>
  <si>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</si>
  <si>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</si>
  <si>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</si>
  <si>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</si>
  <si>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</si>
  <si>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</si>
  <si>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</si>
  <si>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</si>
  <si>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</si>
  <si>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</si>
  <si>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</si>
  <si>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</si>
  <si>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</si>
  <si>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</si>
  <si>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</si>
  <si>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</si>
  <si>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</si>
  <si>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</si>
  <si>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</si>
  <si>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</si>
  <si>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</si>
  <si>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</si>
  <si>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</si>
  <si>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</si>
  <si>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</si>
  <si>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</si>
  <si>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</si>
  <si>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</si>
  <si>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</si>
  <si>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</si>
  <si>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</si>
  <si>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</si>
  <si>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</si>
  <si>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</si>
  <si>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</si>
  <si>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</si>
  <si>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</si>
  <si>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</si>
  <si>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</si>
  <si>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</si>
  <si>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</si>
  <si>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</si>
  <si>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</si>
  <si>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</si>
  <si>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</si>
  <si>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</si>
  <si>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</si>
  <si>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</si>
  <si>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</si>
  <si>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</si>
  <si>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</si>
  <si>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</si>
  <si>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</si>
  <si>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</si>
  <si>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</si>
  <si>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</si>
  <si>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</si>
  <si>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</si>
  <si>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</si>
  <si>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</si>
  <si>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</si>
  <si>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</si>
  <si>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</si>
  <si>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</si>
  <si>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</si>
  <si>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</si>
  <si>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</si>
  <si>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</si>
  <si>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</si>
  <si>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</si>
  <si>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</si>
  <si>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</si>
  <si>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</si>
  <si>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</si>
  <si>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</si>
  <si>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</si>
  <si>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</si>
  <si>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</si>
  <si>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</si>
  <si>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</si>
  <si>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</si>
  <si>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</si>
  <si>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</si>
  <si>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</si>
  <si>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</si>
  <si>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</si>
  <si>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</si>
  <si>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</si>
  <si>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</si>
  <si>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</si>
  <si>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</si>
  <si>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</si>
  <si>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</si>
  <si>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</si>
  <si>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</si>
  <si>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</si>
  <si>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</si>
  <si>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</si>
  <si>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</si>
  <si>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</si>
  <si>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</si>
  <si>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</si>
  <si>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</si>
  <si>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</si>
  <si>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</si>
  <si>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</si>
  <si>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</si>
  <si>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</si>
  <si>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</si>
  <si>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</si>
  <si>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</si>
  <si>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</si>
  <si>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</si>
  <si>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</si>
  <si>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</si>
  <si>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</si>
  <si>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</si>
  <si>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</si>
  <si>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</si>
  <si>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</si>
  <si>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</si>
  <si>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</si>
  <si>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</si>
  <si>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</si>
  <si>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</si>
  <si>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</si>
  <si>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</si>
  <si>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</si>
  <si>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</si>
  <si>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</si>
  <si>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</si>
  <si>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</si>
  <si>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</si>
  <si>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</si>
  <si>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</si>
  <si>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</si>
  <si>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</si>
  <si>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</si>
  <si>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</si>
  <si>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</si>
  <si>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</si>
  <si>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</si>
  <si>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</si>
  <si>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</si>
  <si>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</si>
  <si>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</si>
  <si>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</si>
  <si>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</si>
  <si>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</si>
  <si>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</si>
  <si>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</si>
  <si>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</si>
  <si>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</si>
  <si>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</si>
  <si>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</si>
  <si>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</si>
  <si>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</si>
  <si>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</si>
  <si>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</si>
  <si>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</si>
  <si>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</si>
  <si>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</si>
  <si>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</si>
  <si>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</si>
  <si>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</si>
  <si>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</si>
  <si>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</si>
  <si>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</si>
  <si>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</si>
  <si>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</si>
  <si>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</si>
  <si>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</si>
  <si>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</si>
  <si>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</si>
  <si>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</si>
  <si>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</si>
  <si>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</si>
  <si>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</si>
  <si>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</si>
  <si>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</si>
  <si>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</si>
  <si>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</si>
  <si>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</si>
  <si>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</si>
  <si>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</si>
  <si>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</si>
  <si>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</si>
  <si>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</si>
  <si>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</si>
  <si>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</si>
  <si>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</si>
  <si>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</si>
  <si>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</si>
  <si>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</si>
  <si>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</si>
  <si>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</si>
  <si>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</si>
  <si>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</si>
  <si>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</si>
  <si>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</si>
  <si>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</si>
  <si>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</si>
  <si>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</si>
  <si>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</si>
  <si>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</si>
  <si>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</si>
  <si>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</si>
  <si>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</si>
  <si>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</si>
  <si>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</si>
  <si>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</si>
  <si>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</si>
  <si>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</si>
  <si>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</si>
  <si>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</si>
  <si>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</si>
  <si>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</si>
  <si>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</si>
  <si>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</si>
  <si>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</si>
  <si>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</si>
  <si>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</si>
  <si>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</si>
  <si>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</si>
  <si>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</si>
  <si>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</si>
  <si>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</si>
  <si>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</si>
  <si>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</si>
  <si>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</si>
  <si>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</si>
  <si>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</si>
  <si>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</si>
  <si>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</si>
  <si>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</si>
  <si>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</si>
  <si>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</si>
  <si>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</si>
  <si>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</si>
  <si>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</si>
  <si>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</si>
  <si>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</si>
  <si>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</si>
  <si>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</si>
  <si>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</si>
  <si>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</si>
  <si>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</si>
  <si>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</si>
  <si>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</si>
  <si>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</si>
  <si>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</si>
  <si>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</si>
  <si>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</si>
  <si>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</si>
  <si>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</si>
  <si>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</si>
  <si>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</si>
  <si>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</si>
  <si>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</si>
  <si>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</si>
  <si>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</si>
  <si>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</si>
  <si>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</si>
  <si>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</si>
  <si>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</si>
  <si>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</si>
  <si>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</si>
  <si>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</si>
  <si>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</si>
  <si>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</si>
  <si>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</si>
  <si>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</si>
  <si>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</si>
  <si>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</si>
  <si>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</si>
  <si>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</si>
  <si>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</si>
  <si>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</si>
  <si>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</si>
  <si>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</si>
  <si>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</si>
  <si>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</si>
  <si>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</si>
  <si>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</si>
  <si>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</si>
  <si>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</si>
  <si>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</si>
  <si>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</si>
  <si>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</si>
  <si>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</si>
  <si>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</si>
  <si>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</si>
  <si>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</si>
  <si>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</si>
  <si>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</si>
  <si>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</si>
  <si>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</si>
  <si>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</si>
  <si>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</si>
  <si>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</si>
  <si>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</si>
  <si>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</si>
  <si>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</si>
  <si>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</si>
  <si>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</si>
  <si>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</si>
  <si>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</si>
  <si>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</si>
  <si>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</si>
  <si>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</si>
  <si>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</si>
  <si>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</si>
  <si>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</si>
  <si>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</si>
  <si>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</si>
  <si>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</si>
  <si>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</si>
  <si>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</si>
  <si>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</si>
  <si>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</si>
  <si>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</si>
  <si>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</si>
  <si>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</si>
  <si>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</si>
  <si>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</si>
  <si>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</si>
  <si>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</si>
  <si>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</si>
  <si>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</si>
  <si>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</si>
  <si>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</si>
  <si>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</si>
  <si>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</si>
  <si>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</si>
  <si>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</si>
  <si>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</si>
  <si>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</si>
  <si>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</si>
  <si>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</si>
  <si>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</si>
  <si>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</si>
  <si>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</si>
  <si>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</si>
  <si>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</si>
  <si>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</si>
  <si>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</si>
  <si>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</si>
  <si>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</si>
  <si>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</si>
  <si>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</si>
  <si>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</si>
  <si>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</si>
  <si>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</si>
  <si>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</si>
  <si>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</si>
  <si>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</si>
  <si>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</si>
  <si>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</si>
  <si>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</si>
  <si>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</si>
  <si>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</si>
  <si>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</si>
  <si>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</si>
  <si>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</si>
  <si>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</si>
  <si>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</si>
  <si>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</si>
  <si>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</si>
  <si>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</si>
  <si>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</si>
  <si>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</si>
  <si>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</si>
  <si>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</si>
  <si>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</si>
  <si>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</si>
  <si>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</si>
  <si>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</si>
  <si>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</si>
  <si>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</si>
  <si>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</si>
  <si>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</si>
  <si>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</si>
  <si>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</si>
  <si>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</si>
  <si>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</si>
  <si>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</si>
  <si>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</si>
  <si>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</si>
  <si>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</si>
  <si>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</si>
  <si>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</si>
  <si>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</si>
  <si>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</si>
  <si>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</si>
  <si>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</si>
  <si>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</si>
  <si>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</si>
  <si>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</si>
  <si>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</si>
  <si>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</si>
  <si>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</si>
  <si>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</si>
  <si>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</si>
  <si>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</si>
  <si>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</si>
  <si>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</si>
  <si>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</si>
  <si>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</si>
  <si>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</si>
  <si>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</si>
  <si>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</si>
  <si>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</si>
  <si>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</si>
  <si>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</si>
  <si>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</si>
  <si>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</si>
  <si>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</si>
  <si>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</si>
  <si>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</si>
  <si>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</si>
  <si>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</si>
  <si>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</si>
  <si>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</si>
  <si>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</si>
  <si>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</si>
  <si>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</si>
  <si>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</si>
  <si>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</si>
  <si>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</si>
  <si>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</si>
  <si>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</si>
  <si>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</si>
  <si>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</si>
  <si>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</si>
  <si>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</si>
  <si>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</si>
  <si>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</si>
  <si>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</si>
  <si>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</si>
  <si>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</si>
  <si>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</si>
  <si>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</si>
  <si>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</si>
  <si>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</si>
  <si>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</si>
  <si>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</si>
  <si>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</si>
  <si>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</si>
  <si>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</si>
  <si>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</si>
  <si>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</si>
  <si>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</si>
  <si>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</si>
  <si>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</si>
  <si>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</si>
  <si>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</si>
  <si>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</si>
  <si>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</si>
  <si>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</si>
  <si>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</si>
  <si>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</si>
  <si>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</si>
  <si>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</si>
  <si>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</si>
  <si>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</si>
  <si>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</si>
  <si>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</si>
  <si>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</si>
  <si>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</si>
  <si>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</si>
  <si>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</si>
  <si>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</si>
  <si>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</si>
  <si>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</si>
  <si>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</si>
  <si>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</si>
  <si>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</si>
  <si>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</si>
  <si>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</si>
  <si>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</si>
  <si>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</si>
  <si>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</si>
  <si>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</si>
  <si>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</si>
  <si>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</si>
  <si>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</si>
  <si>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</si>
  <si>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</si>
  <si>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</si>
  <si>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</si>
  <si>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</si>
  <si>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</si>
  <si>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</si>
  <si>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</si>
  <si>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</si>
  <si>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</si>
  <si>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</si>
  <si>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</si>
  <si>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</si>
  <si>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</si>
  <si>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</si>
  <si>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</si>
  <si>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</si>
  <si>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</si>
  <si>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</si>
  <si>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</si>
  <si>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</si>
  <si>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</si>
  <si>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</si>
  <si>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</si>
  <si>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</si>
  <si>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</si>
  <si>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</si>
  <si>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</si>
  <si>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</si>
  <si>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</si>
  <si>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</si>
  <si>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</si>
  <si>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</si>
  <si>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</si>
  <si>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</si>
  <si>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</si>
  <si>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</si>
  <si>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</si>
  <si>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</si>
  <si>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</si>
  <si>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</si>
  <si>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</si>
  <si>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</si>
  <si>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</si>
  <si>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</si>
  <si>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</si>
  <si>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</si>
  <si>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</si>
  <si>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</si>
  <si>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</si>
  <si>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</si>
  <si>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</si>
  <si>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</si>
  <si>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</si>
  <si>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</si>
  <si>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</si>
  <si>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</si>
  <si>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</si>
  <si>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</si>
  <si>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</si>
  <si>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</si>
  <si>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</si>
  <si>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</si>
  <si>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</si>
  <si>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</si>
  <si>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</si>
  <si>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</si>
  <si>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</si>
  <si>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</si>
  <si>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</si>
  <si>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</si>
  <si>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</si>
  <si>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</si>
  <si>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</si>
  <si>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</si>
  <si>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</si>
  <si>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</si>
  <si>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</si>
  <si>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</si>
  <si>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</si>
  <si>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</si>
  <si>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</si>
  <si>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</si>
  <si>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</si>
  <si>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</si>
  <si>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</si>
  <si>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</si>
  <si>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</si>
  <si>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</si>
  <si>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</si>
  <si>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</si>
  <si>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</si>
  <si>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</si>
  <si>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</si>
  <si>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</si>
  <si>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</si>
  <si>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</si>
  <si>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</si>
  <si>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</si>
  <si>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</si>
  <si>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</si>
  <si>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</si>
  <si>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</si>
  <si>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</si>
  <si>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</si>
  <si>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</si>
  <si>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</si>
  <si>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</si>
  <si>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</si>
  <si>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</si>
  <si>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</si>
  <si>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</si>
  <si>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</si>
  <si>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</si>
  <si>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</si>
  <si>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</si>
  <si>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</si>
  <si>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</si>
  <si>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</si>
  <si>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</si>
  <si>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</si>
  <si>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</si>
  <si>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</si>
  <si>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</si>
  <si>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</si>
  <si>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</si>
  <si>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</si>
  <si>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</si>
  <si>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</si>
  <si>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</si>
  <si>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</si>
  <si>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</si>
  <si>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</si>
  <si>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</si>
  <si>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</si>
  <si>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</si>
  <si>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</si>
  <si>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</si>
  <si>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</si>
  <si>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</si>
  <si>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</si>
  <si>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</si>
  <si>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</si>
  <si>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</si>
  <si>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</si>
  <si>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</si>
  <si>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</si>
  <si>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</si>
  <si>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</si>
  <si>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</si>
  <si>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</si>
  <si>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</si>
  <si>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</si>
  <si>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</si>
  <si>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</si>
  <si>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</si>
  <si>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</si>
  <si>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</si>
  <si>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</si>
  <si>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</si>
  <si>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</si>
  <si>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</si>
  <si>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</si>
  <si>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</si>
  <si>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</si>
  <si>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</si>
  <si>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</si>
  <si>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</si>
  <si>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</si>
  <si>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</si>
  <si>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</si>
  <si>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</si>
  <si>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</si>
  <si>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</si>
  <si>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</si>
  <si>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</si>
  <si>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</si>
  <si>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</si>
  <si>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</si>
  <si>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</si>
  <si>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</si>
  <si>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</si>
  <si>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</si>
  <si>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</si>
  <si>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</si>
  <si>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</si>
  <si>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</si>
  <si>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</si>
  <si>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</si>
  <si>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</si>
  <si>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</si>
  <si>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</si>
  <si>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</si>
  <si>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</si>
  <si>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</si>
  <si>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</si>
  <si>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</si>
  <si>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</si>
  <si>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</si>
  <si>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</si>
  <si>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</si>
  <si>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</si>
  <si>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</si>
  <si>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</si>
  <si>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</si>
  <si>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</si>
  <si>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</si>
  <si>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</si>
  <si>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</si>
  <si>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</si>
  <si>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</si>
  <si>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</si>
  <si>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</si>
  <si>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</si>
  <si>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</si>
  <si>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</si>
  <si>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</si>
  <si>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</si>
  <si>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</si>
  <si>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</si>
  <si>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</si>
  <si>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</si>
  <si>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</si>
  <si>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</si>
  <si>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</si>
  <si>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</si>
  <si>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</si>
  <si>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</si>
  <si>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</si>
  <si>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</si>
  <si>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</si>
  <si>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</si>
  <si>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</si>
  <si>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</si>
  <si>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</si>
  <si>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</si>
  <si>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</si>
  <si>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</si>
  <si>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</si>
  <si>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</si>
  <si>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</si>
  <si>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</si>
  <si>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</si>
  <si>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</si>
  <si>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</si>
  <si>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</si>
  <si>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</si>
  <si>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</si>
  <si>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</si>
  <si>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</si>
  <si>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</si>
  <si>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</si>
  <si>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</si>
  <si>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</si>
  <si>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</si>
  <si>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</si>
  <si>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</si>
  <si>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</si>
  <si>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</si>
  <si>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</si>
  <si>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</si>
  <si>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</si>
  <si>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</si>
  <si>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</si>
  <si>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</si>
  <si>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</si>
  <si>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</si>
  <si>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</si>
  <si>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</si>
  <si>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</si>
  <si>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</si>
  <si>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</si>
  <si>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</si>
  <si>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</si>
  <si>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</si>
  <si>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</si>
  <si>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</si>
  <si>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</si>
  <si>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</si>
  <si>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</si>
  <si>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</si>
  <si>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</si>
  <si>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</si>
  <si>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</si>
  <si>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</si>
  <si>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</si>
  <si>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</si>
  <si>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</si>
  <si>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</si>
  <si>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</si>
  <si>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</si>
  <si>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</si>
  <si>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</si>
  <si>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</si>
  <si>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</si>
  <si>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</si>
  <si>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</si>
  <si>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</si>
  <si>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</si>
  <si>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</si>
  <si>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</si>
  <si>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</si>
  <si>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</si>
  <si>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</si>
  <si>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</si>
  <si>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</si>
  <si>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</si>
  <si>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</si>
  <si>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</si>
  <si>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</si>
  <si>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</si>
  <si>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</si>
  <si>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</si>
  <si>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</si>
  <si>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</si>
  <si>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</si>
  <si>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</si>
  <si>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</si>
  <si>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</si>
  <si>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</si>
  <si>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</si>
  <si>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</si>
  <si>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</si>
  <si>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</si>
  <si>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</si>
  <si>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</si>
  <si>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</si>
  <si>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</si>
  <si>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</si>
  <si>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</si>
  <si>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</si>
  <si>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</si>
  <si>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</si>
  <si>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</si>
  <si>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</si>
  <si>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</si>
  <si>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</si>
  <si>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</si>
  <si>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</si>
  <si>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</si>
  <si>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</si>
  <si>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</si>
  <si>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</si>
  <si>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</si>
  <si>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</si>
  <si>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</si>
  <si>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</si>
  <si>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</si>
  <si>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</si>
  <si>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</si>
  <si>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</si>
  <si>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</si>
  <si>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</si>
  <si>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</si>
  <si>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</si>
  <si>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</si>
  <si>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</si>
  <si>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</si>
  <si>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</si>
  <si>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</si>
  <si>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</si>
  <si>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</si>
  <si>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</si>
  <si>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</si>
  <si>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</si>
  <si>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</si>
  <si>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</si>
  <si>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</si>
  <si>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</si>
  <si>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</si>
  <si>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</si>
  <si>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</si>
  <si>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</si>
  <si>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</si>
  <si>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</si>
  <si>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</si>
  <si>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</si>
  <si>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</si>
  <si>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</si>
  <si>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</si>
  <si>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</si>
  <si>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</si>
  <si>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</si>
  <si>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</si>
  <si>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</si>
  <si>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</si>
  <si>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</si>
  <si>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</si>
  <si>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</si>
  <si>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</si>
  <si>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</si>
  <si>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</si>
  <si>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</si>
  <si>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</si>
  <si>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</si>
  <si>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</si>
  <si>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</si>
  <si>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</si>
  <si>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</si>
  <si>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</si>
  <si>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</si>
  <si>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</si>
  <si>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</si>
  <si>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</si>
  <si>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</si>
  <si>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</si>
  <si>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</si>
  <si>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</si>
  <si>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</si>
  <si>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</si>
  <si>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</si>
  <si>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</si>
  <si>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</si>
  <si>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</si>
  <si>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</si>
  <si>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</si>
  <si>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</si>
  <si>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</si>
  <si>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</si>
  <si>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</si>
  <si>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</si>
  <si>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</si>
  <si>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</si>
  <si>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</si>
  <si>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</si>
  <si>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</si>
  <si>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</si>
  <si>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</si>
  <si>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</si>
  <si>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</si>
  <si>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</si>
  <si>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</si>
  <si>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</si>
  <si>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</si>
  <si>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</si>
  <si>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</si>
  <si>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</si>
  <si>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</si>
  <si>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</si>
  <si>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</si>
  <si>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</si>
  <si>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</si>
  <si>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</si>
  <si>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</si>
  <si>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</si>
  <si>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</si>
  <si>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</si>
  <si>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</si>
  <si>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</si>
  <si>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</si>
  <si>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</si>
  <si>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</si>
  <si>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</si>
  <si>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</si>
  <si>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</si>
  <si>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</si>
  <si>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</si>
  <si>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</si>
  <si>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</si>
  <si>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</si>
  <si>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</si>
  <si>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</si>
  <si>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</si>
  <si>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</si>
  <si>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</si>
  <si>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</si>
  <si>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</si>
  <si>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</si>
  <si>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</si>
  <si>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</si>
  <si>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</si>
  <si>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</si>
  <si>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</si>
  <si>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</si>
  <si>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</si>
  <si>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</si>
  <si>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</si>
  <si>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</si>
  <si>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</si>
  <si>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</si>
  <si>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</si>
  <si>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</si>
  <si>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</si>
  <si>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</si>
  <si>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</si>
  <si>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</si>
  <si>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</si>
  <si>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</si>
  <si>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</si>
  <si>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</si>
  <si>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</si>
  <si>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</si>
  <si>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</si>
  <si>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</si>
  <si>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</si>
  <si>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</si>
  <si>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</si>
  <si>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</si>
  <si>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</si>
  <si>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</si>
  <si>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</si>
  <si>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</si>
  <si>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</si>
  <si>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</si>
  <si>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</si>
  <si>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</si>
  <si>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</si>
  <si>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</si>
  <si>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</si>
  <si>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</si>
  <si>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</si>
  <si>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</si>
  <si>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</si>
  <si>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</si>
  <si>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</si>
  <si>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</si>
  <si>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</si>
  <si>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</si>
  <si>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</si>
  <si>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</si>
  <si>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</si>
  <si>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</si>
  <si>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</si>
  <si>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</si>
  <si>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</si>
  <si>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</si>
  <si>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</si>
  <si>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</si>
  <si>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</si>
  <si>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</si>
  <si>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</si>
  <si>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</si>
  <si>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</si>
  <si>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</si>
  <si>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</si>
  <si>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</si>
  <si>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</si>
  <si>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</si>
  <si>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</si>
  <si>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</si>
  <si>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</si>
  <si>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</si>
  <si>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</si>
  <si>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</si>
  <si>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</si>
  <si>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</si>
  <si>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</si>
  <si>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</si>
  <si>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</si>
  <si>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</si>
  <si>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</si>
  <si>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</si>
  <si>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</si>
  <si>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</si>
  <si>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</si>
  <si>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</si>
  <si>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</si>
  <si>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</si>
  <si>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</si>
  <si>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</si>
  <si>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</si>
  <si>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</si>
  <si>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</si>
  <si>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</si>
  <si>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</si>
  <si>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</si>
  <si>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</si>
  <si>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</si>
  <si>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</si>
  <si>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</si>
  <si>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</si>
  <si>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</si>
  <si>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</si>
  <si>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</si>
  <si>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</si>
  <si>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</si>
  <si>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</si>
  <si>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</si>
  <si>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</si>
  <si>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</si>
  <si>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</si>
  <si>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</si>
  <si>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</si>
  <si>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</si>
  <si>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</si>
  <si>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</si>
  <si>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</si>
  <si>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</si>
  <si>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</si>
  <si>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</si>
  <si>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</si>
  <si>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</si>
  <si>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</si>
  <si>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</si>
  <si>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</si>
  <si>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</si>
  <si>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</si>
  <si>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</si>
  <si>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</si>
  <si>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</si>
  <si>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</si>
  <si>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</si>
  <si>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</si>
  <si>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</si>
  <si>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</si>
  <si>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</si>
  <si>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</si>
  <si>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</si>
  <si>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</si>
  <si>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</si>
  <si>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</si>
  <si>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</si>
  <si>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</si>
  <si>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</si>
  <si>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</si>
  <si>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</si>
  <si>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</si>
  <si>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</si>
  <si>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</si>
  <si>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</si>
  <si>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</si>
  <si>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</si>
  <si>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</si>
  <si>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</si>
  <si>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</si>
  <si>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</si>
  <si>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</si>
  <si>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</si>
  <si>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</si>
  <si>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</si>
  <si>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</si>
  <si>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</si>
  <si>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</si>
  <si>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</si>
  <si>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</si>
  <si>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</si>
  <si>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</si>
  <si>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</si>
  <si>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</si>
  <si>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</si>
  <si>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</si>
  <si>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</si>
  <si>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</si>
  <si>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</si>
  <si>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</si>
  <si>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</si>
  <si>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</si>
  <si>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</si>
  <si>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</si>
  <si>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</si>
  <si>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</si>
  <si>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</si>
  <si>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</si>
  <si>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</si>
  <si>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</si>
  <si>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</si>
  <si>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</si>
  <si>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</si>
  <si>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</si>
  <si>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</si>
  <si>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</si>
  <si>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</si>
  <si>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</si>
  <si>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</si>
  <si>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</si>
  <si>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</si>
  <si>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</si>
  <si>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</si>
  <si>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</si>
  <si>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</si>
  <si>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</si>
  <si>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</si>
  <si>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</si>
  <si>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</si>
  <si>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</si>
  <si>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</si>
  <si>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</si>
  <si>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</si>
  <si>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</si>
  <si>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</si>
  <si>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</si>
  <si>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</si>
  <si>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</si>
  <si>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</si>
  <si>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</si>
  <si>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</si>
  <si>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</si>
  <si>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</si>
  <si>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</si>
  <si>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</si>
  <si>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</si>
  <si>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</si>
  <si>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</si>
  <si>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</si>
  <si>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</si>
  <si>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</si>
  <si>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</si>
  <si>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</si>
  <si>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</si>
  <si>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</si>
  <si>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</si>
  <si>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</si>
  <si>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</si>
  <si>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</si>
  <si>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</si>
  <si>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</si>
  <si>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</si>
  <si>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</si>
  <si>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</si>
  <si>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</si>
  <si>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</si>
  <si>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</si>
  <si>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</si>
  <si>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</si>
  <si>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</si>
  <si>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</si>
  <si>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</si>
  <si>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</si>
  <si>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</si>
  <si>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</si>
  <si>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</si>
  <si>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</si>
  <si>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</si>
  <si>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</si>
  <si>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</si>
  <si>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</si>
  <si>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</si>
  <si>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</si>
  <si>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</si>
  <si>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</si>
  <si>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</si>
  <si>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</si>
  <si>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</si>
  <si>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</si>
  <si>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</si>
  <si>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</si>
  <si>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</si>
  <si>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</si>
  <si>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</si>
  <si>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</si>
  <si>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</si>
  <si>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</si>
  <si>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</si>
  <si>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</si>
  <si>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</si>
  <si>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</si>
  <si>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</si>
  <si>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</si>
  <si>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</si>
  <si>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</si>
  <si>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</si>
  <si>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</si>
  <si>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</si>
  <si>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</si>
  <si>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</si>
  <si>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</si>
  <si>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</si>
  <si>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</si>
  <si>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</si>
  <si>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</si>
  <si>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</si>
  <si>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</si>
  <si>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</si>
  <si>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</si>
  <si>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</si>
  <si>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</si>
  <si>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</si>
  <si>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</si>
  <si>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</si>
  <si>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</si>
  <si>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</si>
  <si>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</si>
  <si>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</si>
  <si>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</si>
  <si>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</si>
  <si>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</si>
  <si>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</si>
  <si>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</si>
  <si>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</si>
  <si>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</si>
  <si>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</si>
  <si>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</si>
  <si>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</si>
  <si>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</si>
  <si>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</si>
  <si>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</si>
  <si>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</si>
  <si>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</si>
  <si>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</si>
  <si>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</si>
  <si>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</si>
  <si>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</si>
  <si>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</si>
  <si>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</si>
  <si>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</si>
  <si>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</si>
  <si>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</si>
  <si>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</si>
  <si>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</si>
  <si>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</si>
  <si>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</si>
  <si>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</si>
  <si>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</si>
  <si>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</si>
  <si>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</si>
  <si>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</si>
  <si>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</si>
  <si>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</si>
  <si>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</si>
  <si>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</si>
  <si>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</si>
  <si>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</si>
  <si>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</si>
  <si>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</si>
  <si>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</si>
  <si>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</si>
  <si>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</si>
  <si>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</si>
  <si>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</si>
  <si>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</si>
  <si>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</si>
  <si>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</si>
  <si>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</si>
  <si>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</si>
  <si>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</si>
  <si>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</si>
  <si>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</si>
  <si>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</si>
  <si>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</si>
  <si>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</si>
  <si>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</si>
  <si>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</si>
  <si>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</si>
  <si>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</si>
  <si>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</si>
  <si>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</si>
  <si>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</si>
  <si>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</si>
  <si>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</si>
  <si>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</si>
  <si>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</si>
  <si>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</si>
  <si>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</si>
  <si>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</si>
  <si>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</si>
  <si>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</si>
  <si>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</si>
  <si>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</si>
  <si>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</si>
  <si>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</si>
  <si>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</si>
  <si>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</si>
  <si>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</si>
  <si>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</si>
  <si>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</si>
  <si>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</si>
  <si>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</si>
  <si>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</si>
  <si>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</si>
  <si>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</si>
  <si>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</si>
  <si>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</si>
  <si>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</si>
  <si>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</si>
  <si>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</si>
  <si>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</si>
  <si>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</si>
  <si>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</si>
  <si>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</si>
  <si>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</si>
  <si>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</si>
  <si>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</si>
  <si>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</si>
  <si>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</si>
  <si>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</si>
  <si>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</si>
  <si>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</si>
  <si>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</si>
  <si>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</si>
  <si>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</si>
  <si>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</si>
  <si>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</si>
  <si>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</si>
  <si>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</si>
  <si>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</si>
  <si>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</si>
  <si>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</si>
  <si>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</si>
  <si>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</si>
  <si>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</si>
  <si>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</si>
  <si>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</si>
  <si>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</si>
  <si>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</si>
  <si>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</si>
  <si>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</si>
  <si>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</si>
  <si>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</si>
  <si>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</si>
  <si>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</si>
  <si>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</si>
  <si>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</si>
  <si>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</si>
  <si>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</si>
  <si>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</si>
  <si>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</si>
  <si>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</si>
  <si>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</si>
  <si>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</si>
  <si>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</si>
  <si>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</si>
  <si>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</si>
  <si>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</si>
  <si>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</si>
  <si>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</si>
  <si>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</si>
  <si>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</si>
  <si>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</si>
  <si>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</si>
  <si>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</si>
  <si>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</si>
  <si>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</si>
  <si>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</si>
  <si>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</si>
  <si>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</si>
  <si>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</si>
  <si>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</si>
  <si>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</si>
  <si>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</si>
  <si>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</si>
  <si>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</si>
  <si>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</si>
  <si>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</si>
  <si>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</si>
  <si>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</si>
  <si>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</si>
  <si>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</si>
  <si>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</si>
  <si>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</si>
  <si>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</si>
  <si>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</si>
  <si>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</si>
  <si>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</si>
  <si>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</si>
  <si>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</si>
  <si>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</si>
  <si>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</si>
  <si>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</si>
  <si>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</si>
  <si>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</si>
  <si>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</si>
  <si>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</si>
  <si>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</si>
  <si>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</si>
  <si>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</si>
  <si>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</si>
  <si>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</si>
  <si>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</si>
  <si>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</si>
  <si>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</si>
  <si>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</si>
  <si>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</si>
  <si>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</si>
  <si>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</si>
  <si>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</si>
  <si>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</si>
  <si>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</si>
  <si>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</si>
  <si>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</si>
  <si>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</si>
  <si>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</si>
  <si>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</si>
  <si>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</si>
  <si>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</si>
  <si>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</si>
  <si>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</si>
  <si>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</si>
  <si>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</si>
  <si>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</si>
  <si>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</si>
  <si>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</si>
  <si>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</si>
  <si>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</si>
  <si>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</si>
  <si>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</si>
  <si>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</si>
  <si>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</si>
  <si>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</si>
  <si>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</si>
  <si>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</si>
  <si>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</si>
  <si>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</si>
  <si>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</si>
  <si>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</si>
  <si>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</si>
  <si>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</si>
  <si>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</si>
  <si>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</si>
  <si>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</si>
  <si>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</si>
  <si>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</si>
  <si>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</si>
  <si>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</si>
  <si>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</si>
  <si>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</si>
  <si>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</si>
  <si>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</si>
  <si>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</si>
  <si>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</si>
  <si>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</si>
  <si>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</si>
  <si>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</si>
  <si>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</si>
  <si>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</si>
  <si>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</si>
  <si>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</si>
  <si>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</si>
  <si>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</si>
  <si>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</si>
  <si>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</si>
  <si>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</si>
  <si>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</si>
  <si>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</si>
  <si>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</si>
  <si>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</si>
  <si>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</si>
  <si>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</si>
  <si>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</si>
  <si>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</si>
  <si>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</si>
  <si>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</si>
  <si>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</si>
  <si>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</si>
  <si>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</si>
  <si>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</si>
  <si>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</si>
  <si>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</si>
  <si>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</si>
  <si>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</si>
  <si>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</si>
  <si>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</si>
  <si>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</si>
  <si>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</si>
  <si>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</si>
  <si>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</si>
  <si>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</si>
  <si>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</si>
  <si>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</si>
  <si>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</si>
  <si>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</si>
  <si>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</si>
  <si>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</si>
  <si>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</si>
  <si>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</si>
  <si>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</si>
  <si>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</si>
  <si>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</si>
  <si>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</si>
  <si>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</si>
  <si>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</si>
  <si>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</si>
  <si>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</si>
  <si>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</si>
  <si>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</si>
  <si>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</si>
  <si>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</si>
  <si>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</si>
  <si>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</si>
  <si>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</si>
  <si>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</si>
  <si>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</si>
  <si>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</si>
  <si>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</si>
  <si>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</si>
  <si>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</si>
  <si>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</si>
  <si>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</si>
  <si>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</si>
  <si>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</si>
  <si>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</si>
  <si>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</si>
  <si>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</si>
  <si>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</si>
  <si>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</si>
  <si>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</si>
  <si>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</si>
  <si>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</si>
  <si>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</si>
  <si>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</si>
  <si>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</si>
  <si>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</si>
  <si>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</si>
  <si>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</si>
  <si>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</si>
  <si>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</si>
  <si>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</si>
  <si>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</si>
  <si>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</si>
  <si>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</si>
  <si>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</si>
  <si>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</si>
  <si>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</si>
  <si>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</si>
  <si>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</si>
  <si>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</si>
  <si>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</si>
  <si>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</si>
  <si>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</si>
  <si>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</si>
  <si>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</si>
  <si>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</si>
  <si>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</si>
  <si>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</si>
  <si>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</si>
  <si>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</si>
  <si>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</si>
  <si>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</si>
  <si>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</si>
  <si>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</si>
  <si>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</si>
  <si>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</si>
  <si>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</si>
  <si>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</si>
  <si>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</si>
  <si>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</si>
  <si>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</si>
  <si>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</si>
  <si>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</si>
  <si>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</si>
  <si>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</si>
  <si>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</si>
  <si>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</si>
  <si>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</si>
  <si>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</si>
  <si>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</si>
  <si>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</si>
  <si>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</si>
  <si>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</si>
  <si>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</si>
  <si>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</si>
  <si>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</si>
  <si>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</si>
  <si>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</si>
  <si>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</si>
  <si>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</si>
  <si>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</si>
  <si>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</si>
  <si>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</si>
  <si>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</si>
  <si>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</si>
  <si>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</si>
  <si>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</si>
  <si>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</si>
  <si>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</si>
  <si>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</si>
  <si>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</si>
  <si>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</si>
  <si>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</si>
  <si>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</si>
  <si>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</si>
  <si>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</si>
  <si>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</si>
  <si>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</si>
  <si>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</si>
  <si>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</si>
  <si>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</si>
  <si>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</si>
  <si>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</si>
  <si>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</si>
  <si>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</si>
  <si>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</si>
  <si>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</si>
  <si>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</si>
  <si>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</si>
  <si>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</si>
  <si>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</si>
  <si>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</si>
  <si>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</si>
  <si>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</si>
  <si>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</si>
  <si>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</si>
  <si>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</si>
  <si>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</si>
  <si>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</si>
  <si>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</si>
  <si>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</si>
  <si>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</si>
  <si>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</si>
  <si>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</si>
  <si>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</si>
  <si>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</si>
  <si>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</si>
  <si>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</si>
  <si>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</si>
  <si>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</si>
  <si>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</si>
  <si>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</si>
  <si>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</si>
  <si>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</si>
  <si>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</si>
  <si>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</si>
  <si>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</si>
  <si>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</si>
  <si>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</si>
  <si>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</si>
  <si>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</si>
  <si>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</si>
  <si>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</si>
  <si>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</si>
  <si>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</si>
  <si>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</si>
  <si>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</si>
  <si>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</si>
  <si>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</si>
  <si>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</si>
  <si>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</si>
  <si>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</si>
  <si>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</si>
  <si>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</si>
  <si>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</si>
  <si>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</si>
  <si>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</si>
  <si>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</si>
  <si>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</si>
  <si>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</si>
  <si>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</si>
  <si>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</si>
  <si>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</si>
  <si>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</si>
  <si>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</si>
  <si>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</si>
  <si>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</si>
  <si>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</si>
  <si>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</si>
  <si>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</si>
  <si>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</si>
  <si>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</si>
  <si>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</si>
  <si>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</si>
  <si>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</si>
  <si>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</si>
  <si>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</si>
  <si>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</si>
  <si>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</si>
  <si>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</si>
  <si>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</si>
  <si>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</si>
  <si>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</si>
  <si>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</si>
  <si>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</si>
  <si>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</si>
  <si>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</si>
  <si>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</si>
  <si>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</si>
  <si>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</si>
  <si>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</si>
  <si>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</si>
  <si>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</si>
  <si>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</si>
  <si>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</si>
  <si>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</si>
  <si>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</si>
  <si>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</si>
  <si>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</si>
  <si>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</si>
  <si>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</si>
  <si>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</si>
  <si>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</si>
  <si>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</si>
  <si>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</si>
  <si>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</si>
  <si>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</si>
  <si>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</si>
  <si>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</si>
  <si>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</si>
  <si>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</si>
  <si>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</si>
  <si>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</si>
  <si>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</si>
  <si>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</si>
  <si>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</si>
  <si>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</si>
  <si>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</si>
  <si>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</si>
  <si>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</si>
  <si>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</si>
  <si>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</si>
  <si>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</si>
  <si>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</si>
  <si>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</si>
  <si>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</si>
  <si>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</si>
  <si>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</si>
  <si>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</si>
  <si>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</si>
  <si>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</si>
  <si>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</si>
  <si>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</si>
  <si>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</si>
  <si>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</si>
  <si>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</si>
  <si>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</si>
  <si>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</si>
  <si>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</si>
  <si>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</si>
  <si>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</si>
  <si>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</si>
  <si>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</si>
  <si>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</si>
  <si>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</si>
  <si>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</si>
  <si>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</si>
  <si>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</si>
  <si>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</si>
  <si>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</si>
  <si>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</si>
  <si>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</si>
  <si>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</si>
  <si>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</si>
  <si>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</si>
  <si>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</si>
  <si>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</si>
  <si>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</si>
  <si>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</si>
  <si>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</si>
  <si>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</si>
  <si>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</si>
  <si>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</si>
  <si>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</si>
  <si>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</si>
  <si>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</si>
  <si>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</si>
  <si>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</si>
  <si>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</si>
  <si>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</si>
  <si>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</si>
  <si>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</si>
  <si>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</si>
  <si>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</si>
  <si>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</si>
  <si>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</si>
  <si>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</si>
  <si>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</si>
  <si>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</si>
  <si>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</si>
  <si>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</si>
  <si>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</si>
  <si>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</si>
  <si>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</si>
  <si>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</si>
  <si>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</si>
  <si>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</si>
  <si>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</si>
  <si>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</si>
  <si>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</si>
  <si>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</si>
  <si>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</si>
  <si>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</si>
  <si>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</si>
  <si>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</si>
  <si>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</si>
  <si>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</si>
  <si>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</si>
  <si>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</si>
  <si>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</si>
  <si>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</si>
  <si>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</si>
  <si>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</si>
  <si>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</si>
  <si>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</si>
  <si>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</si>
  <si>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</si>
  <si>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</si>
  <si>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</si>
  <si>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</si>
  <si>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</si>
  <si>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</si>
  <si>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</si>
  <si>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</si>
  <si>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</si>
  <si>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</si>
  <si>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</si>
  <si>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</si>
  <si>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</si>
  <si>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</si>
  <si>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</si>
  <si>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</si>
  <si>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</si>
  <si>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</si>
  <si>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</si>
  <si>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</si>
  <si>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</si>
  <si>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</si>
  <si>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</si>
  <si>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</si>
  <si>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</si>
  <si>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</si>
  <si>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</si>
  <si>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</si>
  <si>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</si>
  <si>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</si>
  <si>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</si>
  <si>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</si>
  <si>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</si>
  <si>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</si>
  <si>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</si>
  <si>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</si>
  <si>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</si>
  <si>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</si>
  <si>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</si>
  <si>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</si>
  <si>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</si>
  <si>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</si>
  <si>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</si>
  <si>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</si>
  <si>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</si>
  <si>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</si>
  <si>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</si>
  <si>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</si>
  <si>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</si>
  <si>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</si>
  <si>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</si>
  <si>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</si>
  <si>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</si>
  <si>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</si>
  <si>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</si>
  <si>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</si>
  <si>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</si>
  <si>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</si>
  <si>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</si>
  <si>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</si>
  <si>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</si>
  <si>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</si>
  <si>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</si>
  <si>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</si>
  <si>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</si>
  <si>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</si>
  <si>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</si>
  <si>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</si>
  <si>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</si>
  <si>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</si>
  <si>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</si>
  <si>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</si>
  <si>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</si>
  <si>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</si>
  <si>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</si>
  <si>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</si>
  <si>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</si>
  <si>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</si>
  <si>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</si>
  <si>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</si>
  <si>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</si>
  <si>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</si>
  <si>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</si>
  <si>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</si>
  <si>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</si>
  <si>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</si>
  <si>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</si>
  <si>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</si>
  <si>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</si>
  <si>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</si>
  <si>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</si>
  <si>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</si>
  <si>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</si>
  <si>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</si>
  <si>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</si>
  <si>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</si>
  <si>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</si>
  <si>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</si>
  <si>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</si>
  <si>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</si>
  <si>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</si>
  <si>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</si>
  <si>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</si>
  <si>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</si>
  <si>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</si>
  <si>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</si>
  <si>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</si>
  <si>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</si>
  <si>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</si>
  <si>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</si>
  <si>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</si>
  <si>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</si>
  <si>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</si>
  <si>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</si>
  <si>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</si>
  <si>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</si>
  <si>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</si>
  <si>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</si>
  <si>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</si>
  <si>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</si>
  <si>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</si>
  <si>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</si>
  <si>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</si>
  <si>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</si>
  <si>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</si>
  <si>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</si>
  <si>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</si>
  <si>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</si>
  <si>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</si>
  <si>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</si>
  <si>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</si>
  <si>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</si>
  <si>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</si>
  <si>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</si>
  <si>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</si>
  <si>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</si>
  <si>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</si>
  <si>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</si>
  <si>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</si>
  <si>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</si>
  <si>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</si>
  <si>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</si>
  <si>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</si>
  <si>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</si>
  <si>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</si>
  <si>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</si>
  <si>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</si>
  <si>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</si>
  <si>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</si>
  <si>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</si>
  <si>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</si>
  <si>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</si>
  <si>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</si>
  <si>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</si>
  <si>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</si>
  <si>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</si>
  <si>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</si>
  <si>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</si>
  <si>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</si>
  <si>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</si>
  <si>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</si>
  <si>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</si>
  <si>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</si>
  <si>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</si>
  <si>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</si>
  <si>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</si>
  <si>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</si>
  <si>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</si>
  <si>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</si>
  <si>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</si>
  <si>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</si>
  <si>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</si>
  <si>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</si>
  <si>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</si>
  <si>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</si>
  <si>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</si>
  <si>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</si>
  <si>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</si>
  <si>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</si>
  <si>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</si>
  <si>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</si>
  <si>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</si>
  <si>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</si>
  <si>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</si>
  <si>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</si>
  <si>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</si>
  <si>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</si>
  <si>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</si>
  <si>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</si>
  <si>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</si>
  <si>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</si>
  <si>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</si>
  <si>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</si>
  <si>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</si>
  <si>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</si>
  <si>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</si>
  <si>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</si>
  <si>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</si>
  <si>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</si>
  <si>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</si>
  <si>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</si>
  <si>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</si>
  <si>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</si>
  <si>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</si>
  <si>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</si>
  <si>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</si>
  <si>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</si>
  <si>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</si>
  <si>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</si>
  <si>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</si>
  <si>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</si>
  <si>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</si>
  <si>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</si>
  <si>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</si>
  <si>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</si>
  <si>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</si>
  <si>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</si>
  <si>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</si>
  <si>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</si>
  <si>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</si>
  <si>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</si>
  <si>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</si>
  <si>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</si>
  <si>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</si>
  <si>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</si>
  <si>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</si>
  <si>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</si>
  <si>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</si>
  <si>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</si>
  <si>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</si>
  <si>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</si>
  <si>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</si>
  <si>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</si>
  <si>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</si>
  <si>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</si>
  <si>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</si>
  <si>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</si>
  <si>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</si>
  <si>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</si>
  <si>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</si>
  <si>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</si>
  <si>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</si>
  <si>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</si>
  <si>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</si>
  <si>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</si>
  <si>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</si>
  <si>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</si>
  <si>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</si>
  <si>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</si>
  <si>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</si>
  <si>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</si>
  <si>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</si>
  <si>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</si>
  <si>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</si>
  <si>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</si>
  <si>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</si>
  <si>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</si>
  <si>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</si>
  <si>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</si>
  <si>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</si>
  <si>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</si>
  <si>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</si>
  <si>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</si>
  <si>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</si>
  <si>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</si>
  <si>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</si>
  <si>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</si>
  <si>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</si>
  <si>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</si>
  <si>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</si>
  <si>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</si>
  <si>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</si>
  <si>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</si>
  <si>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</si>
  <si>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</si>
  <si>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</si>
  <si>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</si>
  <si>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</si>
  <si>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</si>
  <si>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</si>
  <si>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</si>
  <si>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</si>
  <si>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</si>
  <si>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</si>
  <si>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</si>
  <si>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</si>
  <si>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</si>
  <si>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</si>
  <si>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</si>
  <si>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</si>
  <si>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</si>
  <si>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</si>
  <si>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</si>
  <si>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</si>
  <si>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</si>
  <si>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</si>
  <si>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</si>
  <si>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</si>
  <si>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</si>
  <si>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</si>
  <si>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</si>
  <si>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</si>
  <si>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</si>
  <si>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</si>
  <si>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</si>
  <si>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</si>
  <si>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</si>
  <si>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</si>
  <si>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</si>
  <si>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</si>
  <si>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</si>
  <si>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</si>
  <si>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</si>
  <si>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</si>
  <si>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</si>
  <si>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</si>
  <si>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</si>
  <si>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</si>
  <si>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</si>
  <si>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</si>
  <si>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</si>
  <si>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</si>
  <si>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</si>
  <si>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</si>
  <si>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</si>
  <si>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</si>
  <si>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</si>
  <si>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</si>
  <si>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</si>
  <si>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</si>
  <si>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</si>
  <si>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</si>
  <si>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</si>
  <si>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</si>
  <si>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</si>
  <si>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</si>
  <si>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</si>
  <si>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</si>
  <si>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</si>
  <si>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</si>
  <si>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</si>
  <si>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</si>
  <si>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</si>
  <si>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</si>
  <si>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</si>
  <si>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</si>
  <si>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</si>
  <si>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</si>
  <si>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</si>
  <si>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</si>
  <si>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</si>
  <si>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</si>
  <si>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</si>
  <si>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</si>
  <si>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</si>
  <si>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</si>
  <si>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</si>
  <si>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</si>
  <si>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</si>
  <si>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</si>
  <si>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</si>
  <si>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</si>
  <si>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</si>
  <si>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</si>
  <si>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</si>
  <si>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</si>
  <si>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</si>
  <si>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</si>
  <si>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</si>
  <si>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</si>
  <si>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</si>
  <si>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</si>
  <si>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</si>
  <si>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</si>
  <si>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</si>
  <si>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</si>
  <si>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</si>
  <si>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</si>
  <si>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</si>
  <si>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</si>
  <si>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</si>
  <si>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</si>
  <si>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</si>
  <si>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</si>
  <si>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</si>
  <si>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</si>
  <si>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</si>
  <si>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</si>
  <si>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</si>
  <si>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</si>
  <si>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</si>
  <si>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</si>
  <si>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</si>
  <si>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</si>
  <si>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</si>
  <si>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</si>
  <si>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</si>
  <si>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</si>
  <si>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</si>
  <si>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</si>
  <si>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</si>
  <si>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</si>
  <si>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</si>
  <si>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</si>
  <si>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</si>
  <si>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</si>
  <si>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</si>
  <si>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</si>
  <si>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</si>
  <si>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</si>
  <si>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</si>
  <si>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</si>
  <si>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</si>
  <si>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</si>
  <si>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</si>
  <si>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</si>
  <si>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</si>
  <si>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</si>
  <si>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</si>
  <si>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</si>
  <si>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</si>
  <si>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</si>
  <si>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</si>
  <si>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</si>
  <si>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</si>
  <si>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</si>
  <si>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</si>
  <si>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</si>
  <si>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</si>
  <si>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</si>
  <si>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</si>
  <si>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</si>
  <si>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</si>
  <si>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</si>
  <si>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</si>
  <si>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</si>
  <si>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</si>
  <si>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</si>
  <si>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</si>
  <si>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</si>
  <si>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</si>
  <si>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</si>
  <si>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</si>
  <si>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</si>
  <si>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</si>
  <si>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</si>
  <si>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</si>
  <si>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</si>
  <si>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</si>
  <si>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</si>
  <si>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</si>
  <si>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</si>
  <si>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</si>
  <si>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</si>
  <si>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</si>
  <si>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</si>
  <si>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</si>
  <si>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</si>
  <si>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</si>
  <si>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</si>
  <si>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</si>
  <si>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</si>
  <si>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</si>
  <si>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</si>
  <si>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</si>
  <si>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</si>
  <si>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</si>
  <si>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</si>
  <si>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</si>
  <si>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</si>
  <si>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</si>
  <si>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</si>
  <si>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</si>
  <si>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</si>
  <si>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</si>
  <si>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</si>
  <si>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</si>
  <si>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</si>
  <si>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</si>
  <si>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</si>
  <si>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</si>
  <si>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</si>
  <si>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</si>
  <si>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</si>
  <si>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</si>
  <si>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</si>
  <si>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</si>
  <si>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</si>
  <si>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</si>
  <si>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</si>
  <si>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</si>
  <si>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</si>
  <si>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</si>
  <si>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</si>
  <si>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</si>
  <si>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</si>
  <si>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</si>
  <si>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</si>
  <si>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</si>
  <si>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</si>
  <si>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</si>
  <si>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</si>
  <si>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</si>
  <si>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</si>
  <si>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</si>
  <si>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</si>
  <si>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</si>
  <si>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</si>
  <si>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</si>
  <si>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</si>
  <si>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</si>
  <si>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</si>
  <si>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</si>
  <si>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</si>
  <si>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</si>
  <si>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</si>
  <si>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</si>
  <si>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</si>
  <si>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</si>
  <si>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</si>
  <si>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</si>
  <si>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</si>
  <si>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</si>
  <si>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</si>
  <si>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</si>
  <si>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</si>
  <si>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</si>
  <si>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</si>
  <si>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</si>
  <si>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</si>
  <si>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</si>
  <si>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</si>
  <si>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</si>
  <si>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</si>
  <si>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</si>
  <si>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</si>
  <si>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</si>
  <si>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</si>
  <si>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</si>
  <si>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</si>
  <si>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</si>
  <si>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</si>
  <si>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</si>
  <si>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</si>
  <si>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</si>
  <si>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</si>
  <si>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</si>
  <si>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</si>
  <si>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</si>
  <si>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</si>
  <si>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</si>
  <si>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</si>
  <si>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</si>
  <si>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</si>
  <si>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</si>
  <si>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</si>
  <si>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</si>
  <si>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</si>
  <si>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</si>
  <si>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</si>
  <si>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</si>
  <si>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</si>
  <si>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</si>
  <si>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</si>
  <si>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</si>
  <si>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</si>
  <si>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</si>
  <si>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</si>
  <si>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</si>
  <si>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</si>
  <si>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</si>
  <si>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</si>
  <si>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</si>
  <si>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</si>
  <si>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</si>
  <si>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</si>
  <si>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</si>
  <si>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</si>
  <si>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</si>
  <si>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</si>
  <si>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</si>
  <si>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</si>
  <si>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</si>
  <si>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</si>
  <si>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</si>
  <si>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</si>
  <si>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</si>
  <si>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</si>
  <si>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</si>
  <si>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</si>
  <si>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</si>
  <si>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</si>
  <si>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</si>
  <si>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</si>
  <si>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</si>
  <si>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</si>
  <si>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</si>
  <si>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</si>
  <si>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</si>
  <si>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</si>
  <si>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</si>
  <si>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</si>
  <si>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</si>
  <si>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</si>
  <si>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</si>
  <si>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</si>
  <si>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</si>
  <si>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</si>
  <si>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</si>
  <si>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</si>
  <si>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</si>
  <si>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</si>
  <si>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</si>
  <si>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</si>
  <si>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</si>
  <si>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</si>
  <si>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</si>
  <si>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</si>
  <si>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</si>
  <si>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</si>
  <si>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</si>
  <si>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</si>
  <si>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</si>
  <si>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</si>
  <si>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</si>
  <si>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</si>
  <si>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</si>
  <si>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</si>
  <si>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</si>
  <si>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</si>
  <si>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</si>
  <si>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</si>
  <si>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</si>
  <si>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</si>
  <si>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</si>
  <si>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</si>
  <si>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</si>
  <si>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</si>
  <si>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</si>
  <si>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# = number of units sold; $ = average sale price; DOM = Days on Market</t>
  </si>
  <si>
    <t>The following information is provided by MLS, Inc &amp; includes only single family, two family, multii-family, and condominiums listed and sold through MLS, Inc.</t>
  </si>
  <si>
    <t>% Change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</si>
  <si>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</si>
  <si>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</si>
  <si>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</si>
  <si>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</si>
  <si>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25 Unit Minimum to Qualify for Hottest List</t>
  </si>
  <si>
    <t>Ken</t>
  </si>
  <si>
    <t>MKE</t>
  </si>
  <si>
    <t>Oz</t>
  </si>
  <si>
    <t>Rac</t>
  </si>
  <si>
    <t>Wal</t>
  </si>
  <si>
    <t>Wash</t>
  </si>
  <si>
    <t>Wauk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</si>
  <si>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</si>
  <si>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</si>
  <si>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</si>
  <si>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</si>
  <si>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</si>
  <si>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</si>
  <si>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</si>
  <si>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</si>
  <si>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</si>
  <si>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</si>
  <si>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</si>
  <si>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Sales</t>
  </si>
  <si>
    <t>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</si>
</sst>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AF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1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4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9" fillId="3" borderId="4" xfId="3" applyNumberFormat="1" applyFont="1" applyFill="1" applyBorder="1" applyAlignment="1">
      <alignment horizontal="left"/>
    </xf>
    <xf numFmtId="14" fontId="19" fillId="3" borderId="5" xfId="3" applyNumberFormat="1" applyFont="1" applyFill="1" applyBorder="1" applyAlignment="1">
      <alignment horizontal="left"/>
    </xf>
    <xf numFmtId="0" fontId="20" fillId="3" borderId="3" xfId="3" applyFont="1" applyFill="1" applyBorder="1" applyAlignment="1">
      <alignment horizontal="left"/>
    </xf>
    <xf numFmtId="0" fontId="21" fillId="3" borderId="8" xfId="3" applyFont="1" applyFill="1" applyBorder="1" applyAlignment="1">
      <alignment horizontal="left"/>
    </xf>
    <xf numFmtId="0" fontId="21" fillId="3" borderId="2" xfId="3" applyFont="1" applyFill="1" applyBorder="1" applyAlignment="1">
      <alignment horizontal="left"/>
    </xf>
    <xf numFmtId="0" fontId="21" fillId="3" borderId="9" xfId="3" applyFont="1" applyFill="1" applyBorder="1" applyAlignment="1">
      <alignment horizontal="left"/>
    </xf>
    <xf numFmtId="0" fontId="21" fillId="3" borderId="6" xfId="3" applyFont="1" applyFill="1" applyBorder="1"/>
    <xf numFmtId="0" fontId="21" fillId="3" borderId="0" xfId="3" applyFont="1" applyFill="1"/>
    <xf numFmtId="0" fontId="21" fillId="3" borderId="7" xfId="3" applyFont="1" applyFill="1" applyBorder="1"/>
    <xf numFmtId="0" fontId="21" fillId="3" borderId="6" xfId="3" applyFont="1" applyFill="1" applyBorder="1" applyAlignment="1">
      <alignment horizontal="left"/>
    </xf>
    <xf numFmtId="0" fontId="21" fillId="3" borderId="0" xfId="3" applyFont="1" applyFill="1" applyAlignment="1">
      <alignment horizontal="left"/>
    </xf>
    <xf numFmtId="0" fontId="21" fillId="3" borderId="7" xfId="3" applyFont="1" applyFill="1" applyBorder="1" applyAlignment="1">
      <alignment horizontal="left"/>
    </xf>
    <xf numFmtId="14" fontId="21" fillId="3" borderId="6" xfId="3" applyNumberFormat="1" applyFont="1" applyFill="1" applyBorder="1" applyAlignment="1">
      <alignment horizontal="left"/>
    </xf>
    <xf numFmtId="14" fontId="21" fillId="3" borderId="0" xfId="3" applyNumberFormat="1" applyFont="1" applyFill="1" applyAlignment="1">
      <alignment horizontal="left"/>
    </xf>
    <xf numFmtId="14" fontId="21" fillId="3" borderId="7" xfId="3" applyNumberFormat="1" applyFont="1" applyFill="1" applyBorder="1" applyAlignment="1">
      <alignment horizontal="left"/>
    </xf>
    <xf numFmtId="0" fontId="21" fillId="3" borderId="3" xfId="3" applyFont="1" applyFill="1" applyBorder="1" applyAlignment="1">
      <alignment horizontal="left"/>
    </xf>
    <xf numFmtId="0" fontId="21" fillId="3" borderId="4" xfId="3" applyFont="1" applyFill="1" applyBorder="1" applyAlignment="1">
      <alignment horizontal="left"/>
    </xf>
    <xf numFmtId="0" fontId="21" fillId="3" borderId="5" xfId="3" applyFont="1" applyFill="1" applyBorder="1" applyAlignment="1">
      <alignment horizontal="left"/>
    </xf>
    <xf numFmtId="0" fontId="21" fillId="3" borderId="6" xfId="3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7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4" applyNumberFormat="1" applyFont="1"/>
    <xf numFmtId="0" fontId="12" fillId="0" borderId="0" xfId="0" applyFont="1" applyAlignment="1">
      <alignment horizontal="centerContinuous"/>
    </xf>
    <xf numFmtId="10" fontId="0" fillId="0" borderId="0" xfId="4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2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2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2" fillId="3" borderId="11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2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3" fillId="3" borderId="7" xfId="0" applyFont="1" applyFill="1" applyBorder="1" applyAlignment="1">
      <alignment horizontal="right" vertical="center" wrapText="1"/>
    </xf>
    <xf numFmtId="164" fontId="3" fillId="0" borderId="0" xfId="6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14" fontId="0" fillId="0" borderId="0" xfId="0" applyNumberForma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" fillId="0" borderId="8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23" fillId="0" borderId="1" xfId="1" applyNumberFormat="1" applyFont="1" applyFill="1" applyBorder="1" applyAlignment="1">
      <alignment horizontal="right" vertical="center" wrapText="1"/>
    </xf>
    <xf numFmtId="165" fontId="22" fillId="0" borderId="0" xfId="1" applyNumberFormat="1" applyFont="1" applyFill="1" applyBorder="1" applyAlignment="1">
      <alignment horizontal="right" vertical="center" wrapText="1"/>
    </xf>
    <xf numFmtId="165" fontId="23" fillId="3" borderId="1" xfId="1" applyNumberFormat="1" applyFont="1" applyFill="1" applyBorder="1" applyAlignment="1">
      <alignment horizontal="right" vertical="center" wrapText="1"/>
    </xf>
    <xf numFmtId="165" fontId="22" fillId="3" borderId="0" xfId="1" applyNumberFormat="1" applyFont="1" applyFill="1" applyBorder="1" applyAlignment="1">
      <alignment horizontal="right" vertical="center" wrapText="1"/>
    </xf>
    <xf numFmtId="165" fontId="22" fillId="3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3" borderId="2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left"/>
    </xf>
    <xf numFmtId="165" fontId="22" fillId="3" borderId="2" xfId="1" applyNumberFormat="1" applyFont="1" applyFill="1" applyBorder="1" applyAlignment="1">
      <alignment horizontal="right" vertical="center" wrapText="1"/>
    </xf>
    <xf numFmtId="165" fontId="22" fillId="3" borderId="4" xfId="1" applyNumberFormat="1" applyFont="1" applyFill="1" applyBorder="1" applyAlignment="1">
      <alignment horizontal="right" vertical="center" wrapText="1"/>
    </xf>
    <xf numFmtId="165" fontId="0" fillId="0" borderId="0" xfId="1" applyNumberFormat="1" applyFont="1" applyAlignment="1">
      <alignment horizontal="left"/>
    </xf>
    <xf numFmtId="9" fontId="20" fillId="0" borderId="8" xfId="6" applyFont="1" applyFill="1" applyBorder="1" applyAlignment="1">
      <alignment horizontal="center"/>
    </xf>
    <xf numFmtId="165" fontId="20" fillId="0" borderId="2" xfId="2" applyNumberFormat="1" applyFont="1" applyFill="1" applyBorder="1" applyAlignment="1">
      <alignment horizontal="center"/>
    </xf>
    <xf numFmtId="164" fontId="20" fillId="0" borderId="2" xfId="6" applyNumberFormat="1" applyFont="1" applyFill="1" applyBorder="1" applyAlignment="1">
      <alignment horizontal="center"/>
    </xf>
    <xf numFmtId="164" fontId="20" fillId="0" borderId="9" xfId="6" applyNumberFormat="1" applyFont="1" applyFill="1" applyBorder="1" applyAlignment="1">
      <alignment horizontal="center"/>
    </xf>
    <xf numFmtId="9" fontId="19" fillId="0" borderId="0" xfId="6" applyFont="1" applyFill="1" applyBorder="1" applyAlignment="1">
      <alignment horizontal="center"/>
    </xf>
    <xf numFmtId="165" fontId="19" fillId="0" borderId="0" xfId="2" applyNumberFormat="1" applyFont="1" applyFill="1" applyBorder="1" applyAlignment="1">
      <alignment horizontal="center"/>
    </xf>
    <xf numFmtId="14" fontId="19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 vertical="center"/>
    </xf>
    <xf numFmtId="165" fontId="20" fillId="5" borderId="0" xfId="2" applyNumberFormat="1" applyFont="1" applyFill="1" applyBorder="1"/>
    <xf numFmtId="165" fontId="20" fillId="0" borderId="0" xfId="2" applyNumberFormat="1" applyFont="1" applyFill="1" applyBorder="1"/>
    <xf numFmtId="9" fontId="20" fillId="0" borderId="0" xfId="6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164" fontId="20" fillId="0" borderId="0" xfId="6" applyNumberFormat="1" applyFont="1" applyFill="1" applyBorder="1" applyAlignment="1">
      <alignment horizontal="center"/>
    </xf>
    <xf numFmtId="0" fontId="20" fillId="0" borderId="1" xfId="0" applyFont="1" applyBorder="1"/>
    <xf numFmtId="165" fontId="20" fillId="5" borderId="1" xfId="2" applyNumberFormat="1" applyFont="1" applyFill="1" applyBorder="1"/>
    <xf numFmtId="165" fontId="20" fillId="0" borderId="1" xfId="2" applyNumberFormat="1" applyFont="1" applyFill="1" applyBorder="1"/>
    <xf numFmtId="9" fontId="20" fillId="0" borderId="1" xfId="6" applyFont="1" applyFill="1" applyBorder="1" applyAlignment="1">
      <alignment horizontal="center"/>
    </xf>
    <xf numFmtId="165" fontId="20" fillId="0" borderId="1" xfId="2" applyNumberFormat="1" applyFont="1" applyFill="1" applyBorder="1" applyAlignment="1">
      <alignment horizontal="center"/>
    </xf>
    <xf numFmtId="164" fontId="20" fillId="0" borderId="1" xfId="6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/>
    <xf numFmtId="165" fontId="19" fillId="0" borderId="0" xfId="0" applyNumberFormat="1" applyFont="1" applyAlignment="1">
      <alignment horizontal="center" vertical="center"/>
    </xf>
    <xf numFmtId="164" fontId="19" fillId="0" borderId="0" xfId="6" applyNumberFormat="1" applyFont="1" applyFill="1" applyBorder="1" applyAlignment="1">
      <alignment horizontal="center"/>
    </xf>
    <xf numFmtId="0" fontId="20" fillId="0" borderId="1" xfId="0" quotePrefix="1" applyFont="1" applyBorder="1"/>
    <xf numFmtId="0" fontId="20" fillId="6" borderId="3" xfId="0" applyFont="1" applyFill="1" applyBorder="1"/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9" fillId="6" borderId="10" xfId="0" applyFont="1" applyFill="1" applyBorder="1"/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1" fontId="20" fillId="5" borderId="0" xfId="2" applyNumberFormat="1" applyFont="1" applyFill="1" applyBorder="1" applyAlignment="1">
      <alignment horizontal="center"/>
    </xf>
    <xf numFmtId="1" fontId="20" fillId="5" borderId="1" xfId="2" applyNumberFormat="1" applyFont="1" applyFill="1" applyBorder="1" applyAlignment="1">
      <alignment horizontal="center"/>
    </xf>
    <xf numFmtId="1" fontId="20" fillId="5" borderId="0" xfId="2" applyNumberFormat="1" applyFont="1" applyFill="1" applyBorder="1" applyAlignment="1">
      <alignment horizontal="center" vertical="center"/>
    </xf>
    <xf numFmtId="1" fontId="20" fillId="5" borderId="1" xfId="2" applyNumberFormat="1" applyFont="1" applyFill="1" applyBorder="1" applyAlignment="1">
      <alignment horizontal="center" vertical="center"/>
    </xf>
    <xf numFmtId="165" fontId="20" fillId="5" borderId="0" xfId="1" applyNumberFormat="1" applyFont="1" applyFill="1" applyBorder="1"/>
    <xf numFmtId="165" fontId="20" fillId="5" borderId="1" xfId="1" applyNumberFormat="1" applyFont="1" applyFill="1" applyBorder="1"/>
    <xf numFmtId="1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 vertical="center"/>
    </xf>
    <xf numFmtId="1" fontId="20" fillId="0" borderId="1" xfId="2" applyNumberFormat="1" applyFont="1" applyFill="1" applyBorder="1" applyAlignment="1">
      <alignment horizontal="center"/>
    </xf>
    <xf numFmtId="1" fontId="20" fillId="0" borderId="1" xfId="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19" fillId="0" borderId="0" xfId="0" applyNumberFormat="1" applyFont="1" applyFill="1"/>
    <xf numFmtId="0" fontId="0" fillId="7" borderId="0" xfId="0" applyFill="1" applyAlignment="1">
      <alignment horizontal="left"/>
    </xf>
    <xf numFmtId="0" fontId="22" fillId="7" borderId="6" xfId="0" applyFont="1" applyFill="1" applyBorder="1" applyAlignment="1">
      <alignment horizontal="right" vertical="center" wrapText="1"/>
    </xf>
    <xf numFmtId="165" fontId="22" fillId="7" borderId="0" xfId="1" applyNumberFormat="1" applyFont="1" applyFill="1" applyBorder="1" applyAlignment="1">
      <alignment horizontal="right" vertical="center" wrapText="1"/>
    </xf>
    <xf numFmtId="0" fontId="22" fillId="7" borderId="7" xfId="0" applyFont="1" applyFill="1" applyBorder="1" applyAlignment="1">
      <alignment horizontal="right" vertical="center" wrapText="1"/>
    </xf>
    <xf numFmtId="0" fontId="0" fillId="7" borderId="0" xfId="0" applyFill="1"/>
    <xf numFmtId="9" fontId="19" fillId="7" borderId="0" xfId="6" applyFont="1" applyFill="1" applyBorder="1" applyAlignment="1">
      <alignment horizontal="center"/>
    </xf>
    <xf numFmtId="165" fontId="19" fillId="7" borderId="0" xfId="2" applyNumberFormat="1" applyFont="1" applyFill="1" applyBorder="1" applyAlignment="1">
      <alignment horizontal="center"/>
    </xf>
    <xf numFmtId="164" fontId="19" fillId="7" borderId="0" xfId="6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22" fillId="7" borderId="0" xfId="0" applyFont="1" applyFill="1" applyBorder="1" applyAlignment="1">
      <alignment horizontal="right" vertical="center" wrapText="1"/>
    </xf>
    <xf numFmtId="0" fontId="0" fillId="7" borderId="0" xfId="0" applyFill="1" applyBorder="1"/>
    <xf numFmtId="0" fontId="19" fillId="6" borderId="0" xfId="0" applyFont="1" applyFill="1" applyBorder="1"/>
    <xf numFmtId="0" fontId="19" fillId="6" borderId="1" xfId="0" applyFont="1" applyFill="1" applyBorder="1"/>
    <xf numFmtId="3" fontId="2" fillId="0" borderId="10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164" fontId="0" fillId="7" borderId="0" xfId="4" applyNumberFormat="1" applyFont="1" applyFill="1"/>
    <xf numFmtId="0" fontId="0" fillId="8" borderId="0" xfId="0" applyFill="1"/>
    <xf numFmtId="164" fontId="0" fillId="8" borderId="0" xfId="4" applyNumberFormat="1" applyFont="1" applyFill="1"/>
    <xf numFmtId="0" fontId="16" fillId="0" borderId="0" xfId="0" applyFont="1" applyAlignment="1">
      <alignment vertical="center" wrapText="1"/>
    </xf>
    <xf numFmtId="0" fontId="24" fillId="9" borderId="0" xfId="0" applyFont="1" applyFill="1" applyAlignment="1">
      <alignment vertical="center" wrapText="1"/>
    </xf>
    <xf numFmtId="0" fontId="24" fillId="9" borderId="15" xfId="0" applyFont="1" applyFill="1" applyBorder="1" applyAlignment="1">
      <alignment vertical="center" wrapText="1"/>
    </xf>
    <xf numFmtId="0" fontId="25" fillId="9" borderId="0" xfId="0" applyFont="1" applyFill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22" fillId="5" borderId="7" xfId="0" applyFont="1" applyFill="1" applyBorder="1" applyAlignment="1">
      <alignment horizontal="right" vertical="center" wrapText="1"/>
    </xf>
    <xf numFmtId="0" fontId="0" fillId="5" borderId="6" xfId="0" applyFill="1" applyBorder="1"/>
    <xf numFmtId="0" fontId="0" fillId="5" borderId="0" xfId="0" applyFill="1"/>
    <xf numFmtId="0" fontId="0" fillId="5" borderId="7" xfId="0" applyFill="1" applyBorder="1"/>
    <xf numFmtId="0" fontId="3" fillId="5" borderId="6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8">
    <cellStyle name="Currency" xfId="1" builtinId="4"/>
    <cellStyle name="Currency 2" xfId="2" xr:uid="{00000000-0005-0000-0000-000001000000}"/>
    <cellStyle name="Neutral" xfId="3" builtinId="28"/>
    <cellStyle name="Normal" xfId="0" builtinId="0"/>
    <cellStyle name="Percent" xfId="4" builtinId="5"/>
    <cellStyle name="Percent 2" xfId="5" xr:uid="{00000000-0005-0000-0000-000005000000}"/>
    <cellStyle name="Percent 2 2" xfId="6" xr:uid="{00000000-0005-0000-0000-000006000000}"/>
    <cellStyle name="Percent 3" xfId="7" xr:uid="{00000000-0005-0000-0000-000007000000}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+mn-lt"/>
              </a:rPr>
              <a:t>2020-2021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67086614173227"/>
          <c:y val="0.16862808187126238"/>
          <c:w val="0.76832913385826773"/>
          <c:h val="0.63607735800551435"/>
        </c:manualLayout>
      </c:layout>
      <c:lineChart>
        <c:grouping val="standard"/>
        <c:varyColors val="0"/>
        <c:ser>
          <c:idx val="0"/>
          <c:order val="0"/>
          <c:tx>
            <c:strRef>
              <c:f>'12 Month '!$I$25</c:f>
              <c:strCache>
                <c:ptCount val="1"/>
                <c:pt idx="0">
                  <c:v>Sold 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'12 Month '!$G$26:$G$38</c15:sqref>
                  </c15:fullRef>
                </c:ext>
              </c:extLst>
              <c:f>('12 Month '!$G$26:$G$34,'12 Month '!$G$36:$G$38)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 Month '!$I$26:$I$38</c15:sqref>
                  </c15:fullRef>
                </c:ext>
              </c:extLst>
              <c:f>('12 Month '!$I$26:$I$34,'12 Month '!$I$36:$I$38)</c:f>
              <c:numCache>
                <c:formatCode>General</c:formatCode>
                <c:ptCount val="12"/>
                <c:pt idx="0">
                  <c:v>1757</c:v>
                </c:pt>
                <c:pt idx="1">
                  <c:v>2136</c:v>
                </c:pt>
                <c:pt idx="2">
                  <c:v>2232</c:v>
                </c:pt>
                <c:pt idx="3">
                  <c:v>2263</c:v>
                </c:pt>
                <c:pt idx="4">
                  <c:v>2224</c:v>
                </c:pt>
                <c:pt idx="5">
                  <c:v>1785</c:v>
                </c:pt>
                <c:pt idx="6">
                  <c:v>1835</c:v>
                </c:pt>
                <c:pt idx="7">
                  <c:v>1553</c:v>
                </c:pt>
                <c:pt idx="8">
                  <c:v>1449</c:v>
                </c:pt>
                <c:pt idx="9">
                  <c:v>1092</c:v>
                </c:pt>
                <c:pt idx="10">
                  <c:v>1116</c:v>
                </c:pt>
                <c:pt idx="11">
                  <c:v>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F-47E6-93E9-8389C61DF803}"/>
            </c:ext>
          </c:extLst>
        </c:ser>
        <c:ser>
          <c:idx val="1"/>
          <c:order val="1"/>
          <c:tx>
            <c:strRef>
              <c:f>'12 Month '!$J$25</c:f>
              <c:strCache>
                <c:ptCount val="1"/>
                <c:pt idx="0">
                  <c:v>Sold 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'12 Month '!$G$26:$G$38</c15:sqref>
                  </c15:fullRef>
                </c:ext>
              </c:extLst>
              <c:f>('12 Month '!$G$26:$G$34,'12 Month '!$G$36:$G$38)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 Month '!$J$26:$J$38</c15:sqref>
                  </c15:fullRef>
                </c:ext>
              </c:extLst>
              <c:f>('12 Month '!$J$26:$J$34,'12 Month '!$J$36:$J$38)</c:f>
              <c:numCache>
                <c:formatCode>General</c:formatCode>
                <c:ptCount val="12"/>
                <c:pt idx="0">
                  <c:v>1596</c:v>
                </c:pt>
                <c:pt idx="1">
                  <c:v>1598</c:v>
                </c:pt>
                <c:pt idx="2">
                  <c:v>1927</c:v>
                </c:pt>
                <c:pt idx="3">
                  <c:v>2334</c:v>
                </c:pt>
                <c:pt idx="4">
                  <c:v>2342</c:v>
                </c:pt>
                <c:pt idx="5">
                  <c:v>2289</c:v>
                </c:pt>
                <c:pt idx="6">
                  <c:v>2313</c:v>
                </c:pt>
                <c:pt idx="7">
                  <c:v>1927</c:v>
                </c:pt>
                <c:pt idx="8">
                  <c:v>1824</c:v>
                </c:pt>
                <c:pt idx="9">
                  <c:v>1189</c:v>
                </c:pt>
                <c:pt idx="10">
                  <c:v>1108</c:v>
                </c:pt>
                <c:pt idx="11">
                  <c:v>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F-47E6-93E9-8389C61DF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50144"/>
        <c:axId val="1254122864"/>
      </c:lineChart>
      <c:catAx>
        <c:axId val="12562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122864"/>
        <c:crosses val="autoZero"/>
        <c:auto val="1"/>
        <c:lblAlgn val="ctr"/>
        <c:lblOffset val="100"/>
        <c:noMultiLvlLbl val="0"/>
      </c:catAx>
      <c:valAx>
        <c:axId val="1254122864"/>
        <c:scaling>
          <c:orientation val="minMax"/>
          <c:max val="250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25</xdr:row>
      <xdr:rowOff>0</xdr:rowOff>
    </xdr:from>
    <xdr:to>
      <xdr:col>19</xdr:col>
      <xdr:colOff>462396</xdr:colOff>
      <xdr:row>37</xdr:row>
      <xdr:rowOff>135082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F2ABB-63FC-4D44-B350-CA61B9A62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7"/>
  <sheetViews>
    <sheetView topLeftCell="A10" zoomScaleNormal="100" workbookViewId="0">
      <selection activeCell="AC29" sqref="AC29"/>
    </sheetView>
  </sheetViews>
  <sheetFormatPr defaultColWidth="8.85546875" defaultRowHeight="12.75" x14ac:dyDescent="0.2"/>
  <cols>
    <col min="1" max="1" width="9.85546875" style="462" bestFit="1" customWidth="1"/>
    <col min="2" max="4" width="7.28515625" style="462" bestFit="1" customWidth="1"/>
    <col min="5" max="6" width="8.140625" style="462" bestFit="1" customWidth="1"/>
    <col min="7" max="7" width="22.28515625" style="462" bestFit="1" customWidth="1"/>
    <col min="8" max="10" width="7.42578125" style="462" bestFit="1" customWidth="1"/>
    <col min="11" max="11" width="8.140625" style="462" bestFit="1" customWidth="1"/>
    <col min="12" max="12" width="8.5703125" style="462" bestFit="1" customWidth="1"/>
    <col min="13" max="13" width="0.140625" style="462" customWidth="1"/>
    <col min="14" max="14" width="9.85546875" style="462" hidden="1" customWidth="1"/>
    <col min="15" max="17" width="7.28515625" style="462" hidden="1" customWidth="1"/>
    <col min="18" max="19" width="8.140625" style="462" hidden="1" customWidth="1"/>
    <col min="20" max="20" width="22.28515625" style="462" hidden="1" customWidth="1"/>
    <col min="21" max="23" width="7.42578125" style="462" hidden="1" customWidth="1"/>
    <col min="24" max="24" width="8.140625" style="462" hidden="1" customWidth="1"/>
    <col min="25" max="25" width="8.5703125" style="462" hidden="1" customWidth="1"/>
    <col min="26" max="26" width="8.140625" style="462" customWidth="1"/>
    <col min="27" max="16384" width="8.85546875" style="462"/>
  </cols>
  <sheetData>
    <row r="1" spans="1:29" ht="12.75" customHeight="1" x14ac:dyDescent="0.2">
      <c r="A1" s="461">
        <f ca="1">TODAY()</f>
        <v>44350</v>
      </c>
      <c r="G1" s="463" t="s">
        <v>97</v>
      </c>
      <c r="H1" s="464"/>
      <c r="I1" s="464"/>
      <c r="J1" s="464"/>
      <c r="N1" s="461">
        <f ca="1">TODAY()</f>
        <v>44350</v>
      </c>
      <c r="T1" s="463" t="s">
        <v>97</v>
      </c>
      <c r="U1" s="464"/>
      <c r="V1" s="464"/>
      <c r="W1" s="464"/>
    </row>
    <row r="2" spans="1:29" ht="12.75" customHeight="1" x14ac:dyDescent="0.2">
      <c r="G2" s="465" t="s">
        <v>2</v>
      </c>
      <c r="T2" s="465" t="s">
        <v>2</v>
      </c>
    </row>
    <row r="3" spans="1:29" ht="12.75" customHeight="1" x14ac:dyDescent="0.2"/>
    <row r="4" spans="1:29" ht="12.75" customHeight="1" x14ac:dyDescent="0.2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9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9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>(+D6-B6)/B6</f>
        <v>-9.4274146905725859E-2</v>
      </c>
      <c r="F6" s="467">
        <f>(+D6-C6)/C6</f>
        <v>-0.27966881324747012</v>
      </c>
      <c r="H6" s="462">
        <v>1140</v>
      </c>
      <c r="I6" s="462">
        <v>1206</v>
      </c>
      <c r="J6" s="462">
        <v>1194</v>
      </c>
      <c r="K6" s="467">
        <f>(+J6-H6)/H6</f>
        <v>4.736842105263158E-2</v>
      </c>
      <c r="L6" s="467">
        <f>(+J6-I6)/I6</f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0">(+Q6-O6)/O6</f>
        <v>-9.4274146905725859E-2</v>
      </c>
      <c r="S6" s="467">
        <f t="shared" ref="S6:S16" si="1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2">(+W6-U6)/U6</f>
        <v>4.736842105263158E-2</v>
      </c>
      <c r="Y6" s="467">
        <f t="shared" ref="Y6:Y16" si="3">(+W6-V6)/V6</f>
        <v>-9.9502487562189053E-3</v>
      </c>
    </row>
    <row r="7" spans="1:29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>(+D7-B7)/B7</f>
        <v>-3.3146964856230032E-2</v>
      </c>
      <c r="F7" s="467">
        <f>(+D7-C7)/C7</f>
        <v>4.1476565740356701E-3</v>
      </c>
      <c r="H7" s="462">
        <v>1476</v>
      </c>
      <c r="I7" s="462">
        <v>1675</v>
      </c>
      <c r="J7" s="462">
        <v>1712</v>
      </c>
      <c r="K7" s="467">
        <f>(+J7-H7)/H7</f>
        <v>0.15989159891598917</v>
      </c>
      <c r="L7" s="467">
        <f>(+J7-I7)/I7</f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0"/>
        <v>-3.3146964856230032E-2</v>
      </c>
      <c r="S7" s="467">
        <f t="shared" si="1"/>
        <v>4.1476565740356701E-3</v>
      </c>
      <c r="U7" s="462">
        <v>1476</v>
      </c>
      <c r="V7" s="462">
        <v>1675</v>
      </c>
      <c r="W7" s="462">
        <v>1712</v>
      </c>
      <c r="X7" s="467">
        <f t="shared" si="2"/>
        <v>0.15989159891598917</v>
      </c>
      <c r="Y7" s="467">
        <f t="shared" si="3"/>
        <v>2.208955223880597E-2</v>
      </c>
    </row>
    <row r="8" spans="1:29" ht="12.75" customHeight="1" x14ac:dyDescent="0.2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9" ht="12.75" customHeight="1" x14ac:dyDescent="0.2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9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9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9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9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9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9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9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  <c r="AC16" s="11" t="s">
        <v>5007</v>
      </c>
    </row>
    <row r="17" spans="1:32" ht="15" customHeight="1" x14ac:dyDescent="0.2">
      <c r="F17" s="467"/>
      <c r="S17" s="467"/>
      <c r="AC17" s="702">
        <v>900</v>
      </c>
      <c r="AD17" s="702">
        <v>959</v>
      </c>
      <c r="AE17" s="5">
        <f>(AD17-AC17)/AC17</f>
        <v>6.5555555555555561E-2</v>
      </c>
      <c r="AF17" s="708"/>
    </row>
    <row r="18" spans="1:32" ht="15" customHeight="1" x14ac:dyDescent="0.2">
      <c r="A18" s="462" t="s">
        <v>110</v>
      </c>
      <c r="B18" s="462">
        <f>SUM(B5:B16)</f>
        <v>6289</v>
      </c>
      <c r="C18" s="462">
        <f>SUM(C5:C16)</f>
        <v>6548</v>
      </c>
      <c r="D18" s="462">
        <f>SUM(D5:D16)</f>
        <v>5698</v>
      </c>
      <c r="E18" s="467">
        <f>(+D18-B18)/B18</f>
        <v>-9.3973604706630631E-2</v>
      </c>
      <c r="F18" s="467">
        <f>(+D18-C18)/C18</f>
        <v>-0.12981062919975564</v>
      </c>
      <c r="H18" s="462">
        <f>SUM(H5:H16)</f>
        <v>3693</v>
      </c>
      <c r="I18" s="462">
        <f>SUM(I5:I16)</f>
        <v>4055</v>
      </c>
      <c r="J18" s="462">
        <f>SUM(J5:J16)</f>
        <v>4217</v>
      </c>
      <c r="K18" s="467">
        <f>(+J18-H18)/H18</f>
        <v>0.14189006227998918</v>
      </c>
      <c r="L18" s="467">
        <f>(+J18-I18)/I18</f>
        <v>3.9950678175092479E-2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5698</v>
      </c>
      <c r="R18" s="467">
        <f>(+Q18-O18)/O18</f>
        <v>-0.80215964723447097</v>
      </c>
      <c r="S18" s="467">
        <f>(+Q18-P18)/P18</f>
        <v>-0.79488102523488968</v>
      </c>
      <c r="U18" s="462">
        <f>SUM(U5:U16)</f>
        <v>21849</v>
      </c>
      <c r="V18" s="462">
        <f>SUM(V5:V16)</f>
        <v>23459</v>
      </c>
      <c r="W18" s="462">
        <f>SUM(W5:W16)</f>
        <v>4217</v>
      </c>
      <c r="X18" s="467">
        <f>(+W18-U18)/U18</f>
        <v>-0.80699345507803566</v>
      </c>
      <c r="Y18" s="467">
        <f>(+W18-V18)/V18</f>
        <v>-0.82023956690396005</v>
      </c>
      <c r="AC18" s="703">
        <v>451</v>
      </c>
      <c r="AD18" s="703">
        <v>386</v>
      </c>
      <c r="AE18" s="5">
        <f t="shared" ref="AE18:AE26" si="4">(AD18-AC18)/AC18</f>
        <v>-0.14412416851441243</v>
      </c>
      <c r="AF18" s="708"/>
    </row>
    <row r="19" spans="1:32" ht="15" customHeight="1" x14ac:dyDescent="0.2">
      <c r="AC19" s="702">
        <v>136</v>
      </c>
      <c r="AD19" s="702">
        <v>151</v>
      </c>
      <c r="AE19" s="5">
        <f t="shared" si="4"/>
        <v>0.11029411764705882</v>
      </c>
      <c r="AF19" s="708"/>
    </row>
    <row r="20" spans="1:32" ht="15" customHeight="1" thickBot="1" x14ac:dyDescent="0.25">
      <c r="G20" s="465" t="s">
        <v>3</v>
      </c>
      <c r="T20" s="465" t="s">
        <v>3</v>
      </c>
      <c r="AC20" s="704">
        <v>94</v>
      </c>
      <c r="AD20" s="704">
        <v>97</v>
      </c>
      <c r="AE20" s="5">
        <f t="shared" si="4"/>
        <v>3.1914893617021274E-2</v>
      </c>
      <c r="AF20" s="708"/>
    </row>
    <row r="21" spans="1:32" ht="12.75" customHeight="1" x14ac:dyDescent="0.2">
      <c r="AC21" s="702">
        <f>SUM(AC17:AC20)</f>
        <v>1581</v>
      </c>
      <c r="AD21" s="707">
        <f>SUM(AD17:AD20)</f>
        <v>1593</v>
      </c>
      <c r="AE21" s="5">
        <f t="shared" si="4"/>
        <v>7.5901328273244783E-3</v>
      </c>
      <c r="AF21" s="708"/>
    </row>
    <row r="22" spans="1:32" ht="12.75" customHeight="1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C22" s="705"/>
      <c r="AD22" s="705"/>
      <c r="AE22" s="5"/>
      <c r="AF22" s="709"/>
    </row>
    <row r="23" spans="1:32" ht="1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  <c r="AC23" s="702">
        <v>210</v>
      </c>
      <c r="AD23" s="702">
        <v>245</v>
      </c>
      <c r="AE23" s="5">
        <f t="shared" si="4"/>
        <v>0.16666666666666666</v>
      </c>
      <c r="AF23" s="708"/>
    </row>
    <row r="24" spans="1:32" ht="1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>(+D24-B24)/B24</f>
        <v>-0.10111621799080761</v>
      </c>
      <c r="F24" s="467">
        <f>(+D24-C24)/C24</f>
        <v>-0.27450980392156865</v>
      </c>
      <c r="H24" s="462">
        <v>1039</v>
      </c>
      <c r="I24" s="462">
        <v>1116</v>
      </c>
      <c r="J24" s="462">
        <v>1108</v>
      </c>
      <c r="K24" s="467">
        <f>(+J24-H24)/H24</f>
        <v>6.6410009624639083E-2</v>
      </c>
      <c r="L24" s="467">
        <f>(+J24-I24)/I24</f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5">(+Q24-O24)/O24</f>
        <v>-0.10111621799080761</v>
      </c>
      <c r="S24" s="467">
        <f t="shared" ref="S24:S34" si="6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7">(+W24-U24)/U24</f>
        <v>6.6410009624639083E-2</v>
      </c>
      <c r="Y24" s="467">
        <f t="shared" ref="Y24:Y34" si="8">(+W24-V24)/V24</f>
        <v>-7.1684587813620072E-3</v>
      </c>
      <c r="AC24" s="703">
        <v>177</v>
      </c>
      <c r="AD24" s="703">
        <v>169</v>
      </c>
      <c r="AE24" s="5">
        <f t="shared" si="4"/>
        <v>-4.519774011299435E-2</v>
      </c>
      <c r="AF24" s="702"/>
    </row>
    <row r="25" spans="1:32" ht="15" customHeight="1" thickBot="1" x14ac:dyDescent="0.25">
      <c r="A25" s="466" t="s">
        <v>100</v>
      </c>
      <c r="B25" s="462">
        <v>2279</v>
      </c>
      <c r="C25" s="462">
        <v>2184</v>
      </c>
      <c r="D25" s="462">
        <v>2210</v>
      </c>
      <c r="E25" s="467">
        <f>(+D25-B25)/B25</f>
        <v>-3.0276437033786747E-2</v>
      </c>
      <c r="F25" s="467">
        <f>(+D25-C25)/C25</f>
        <v>1.1904761904761904E-2</v>
      </c>
      <c r="H25" s="462">
        <v>1402</v>
      </c>
      <c r="I25" s="462">
        <v>1581</v>
      </c>
      <c r="J25" s="462">
        <v>1593</v>
      </c>
      <c r="K25" s="467">
        <f>(+J25-H25)/H25</f>
        <v>0.13623395149786019</v>
      </c>
      <c r="L25" s="467">
        <f>(+J25-I25)/I25</f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5"/>
        <v>-3.0276437033786747E-2</v>
      </c>
      <c r="S25" s="467">
        <f t="shared" si="6"/>
        <v>1.1904761904761904E-2</v>
      </c>
      <c r="U25" s="462">
        <v>1402</v>
      </c>
      <c r="V25" s="462">
        <v>1581</v>
      </c>
      <c r="W25" s="462">
        <v>1593</v>
      </c>
      <c r="X25" s="467">
        <f t="shared" si="7"/>
        <v>0.13623395149786019</v>
      </c>
      <c r="Y25" s="467">
        <f t="shared" si="8"/>
        <v>7.5901328273244783E-3</v>
      </c>
      <c r="AC25" s="706">
        <v>127</v>
      </c>
      <c r="AD25" s="706">
        <v>132</v>
      </c>
      <c r="AE25" s="5">
        <f t="shared" si="4"/>
        <v>3.937007874015748E-2</v>
      </c>
      <c r="AF25" s="702"/>
    </row>
    <row r="26" spans="1:32" ht="12.75" customHeight="1" x14ac:dyDescent="0.2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5"/>
        <v>-1</v>
      </c>
      <c r="S26" s="467">
        <f t="shared" si="6"/>
        <v>-1</v>
      </c>
      <c r="U26" s="11">
        <v>1757</v>
      </c>
      <c r="V26" s="11">
        <v>1596</v>
      </c>
      <c r="W26" s="11"/>
      <c r="X26" s="467">
        <f t="shared" si="7"/>
        <v>-1</v>
      </c>
      <c r="Y26" s="467">
        <f t="shared" si="8"/>
        <v>-1</v>
      </c>
      <c r="AC26" s="462">
        <f>SUM(AC21:AC25)</f>
        <v>2095</v>
      </c>
      <c r="AD26" s="462">
        <f>SUM(AD21:AD25)</f>
        <v>2139</v>
      </c>
      <c r="AE26" s="5">
        <f t="shared" si="4"/>
        <v>2.1002386634844869E-2</v>
      </c>
    </row>
    <row r="27" spans="1:32" ht="12.75" customHeight="1" x14ac:dyDescent="0.2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5"/>
        <v>-1</v>
      </c>
      <c r="S27" s="467">
        <f t="shared" si="6"/>
        <v>-1</v>
      </c>
      <c r="U27" s="11">
        <v>2136</v>
      </c>
      <c r="V27" s="11">
        <v>1598</v>
      </c>
      <c r="W27" s="11"/>
      <c r="X27" s="467">
        <f t="shared" si="7"/>
        <v>-1</v>
      </c>
      <c r="Y27" s="467">
        <f t="shared" si="8"/>
        <v>-1</v>
      </c>
    </row>
    <row r="28" spans="1:32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5"/>
        <v>-1</v>
      </c>
      <c r="S28" s="467">
        <f t="shared" si="6"/>
        <v>-1</v>
      </c>
      <c r="U28" s="11">
        <v>2232</v>
      </c>
      <c r="V28" s="11">
        <v>1927</v>
      </c>
      <c r="W28" s="11"/>
      <c r="X28" s="467">
        <f t="shared" si="7"/>
        <v>-1</v>
      </c>
      <c r="Y28" s="467">
        <f t="shared" si="8"/>
        <v>-1</v>
      </c>
      <c r="AC28" s="11" t="s">
        <v>5008</v>
      </c>
    </row>
    <row r="29" spans="1:32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5"/>
        <v>-1</v>
      </c>
      <c r="S29" s="467">
        <f t="shared" si="6"/>
        <v>-1</v>
      </c>
      <c r="U29" s="11">
        <v>2263</v>
      </c>
      <c r="V29" s="11">
        <v>2334</v>
      </c>
      <c r="W29" s="11"/>
      <c r="X29" s="467">
        <f t="shared" si="7"/>
        <v>-1</v>
      </c>
      <c r="Y29" s="467">
        <f t="shared" si="8"/>
        <v>-1</v>
      </c>
      <c r="AC29" s="702">
        <v>1182</v>
      </c>
      <c r="AD29" s="702">
        <v>1307</v>
      </c>
      <c r="AE29" s="5">
        <f>(AD29-AC29)/AC29</f>
        <v>0.10575296108291032</v>
      </c>
    </row>
    <row r="30" spans="1:32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5"/>
        <v>-1</v>
      </c>
      <c r="S30" s="467">
        <f t="shared" si="6"/>
        <v>-1</v>
      </c>
      <c r="U30" s="11">
        <v>2224</v>
      </c>
      <c r="V30" s="11">
        <v>2342</v>
      </c>
      <c r="W30" s="11"/>
      <c r="X30" s="467">
        <f t="shared" si="7"/>
        <v>-1</v>
      </c>
      <c r="Y30" s="467">
        <f t="shared" si="8"/>
        <v>-1</v>
      </c>
      <c r="AC30" s="703">
        <v>630</v>
      </c>
      <c r="AD30" s="703">
        <v>567</v>
      </c>
      <c r="AE30" s="5">
        <f t="shared" ref="AE30:AE38" si="9">(AD30-AC30)/AC30</f>
        <v>-0.1</v>
      </c>
    </row>
    <row r="31" spans="1:32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5"/>
        <v>-1</v>
      </c>
      <c r="S31" s="467">
        <f t="shared" si="6"/>
        <v>-1</v>
      </c>
      <c r="U31" s="11">
        <v>1785</v>
      </c>
      <c r="V31" s="11">
        <v>2289</v>
      </c>
      <c r="W31" s="11"/>
      <c r="X31" s="467">
        <f t="shared" si="7"/>
        <v>-1</v>
      </c>
      <c r="Y31" s="467">
        <f t="shared" si="8"/>
        <v>-1</v>
      </c>
      <c r="AC31" s="702">
        <v>213</v>
      </c>
      <c r="AD31" s="702">
        <v>201</v>
      </c>
      <c r="AE31" s="5">
        <f t="shared" si="9"/>
        <v>-5.6338028169014086E-2</v>
      </c>
    </row>
    <row r="32" spans="1:32" ht="12.75" customHeight="1" thickBot="1" x14ac:dyDescent="0.25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5"/>
        <v>-1</v>
      </c>
      <c r="S32" s="467">
        <f t="shared" si="6"/>
        <v>-1</v>
      </c>
      <c r="U32" s="11">
        <v>1835</v>
      </c>
      <c r="V32" s="11">
        <v>2313</v>
      </c>
      <c r="W32" s="11"/>
      <c r="X32" s="467">
        <f t="shared" si="7"/>
        <v>-1</v>
      </c>
      <c r="Y32" s="467">
        <f t="shared" si="8"/>
        <v>-1</v>
      </c>
      <c r="AC32" s="704">
        <v>159</v>
      </c>
      <c r="AD32" s="704">
        <v>135</v>
      </c>
      <c r="AE32" s="5">
        <f t="shared" si="9"/>
        <v>-0.15094339622641509</v>
      </c>
    </row>
    <row r="33" spans="1:31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5"/>
        <v>-1</v>
      </c>
      <c r="S33" s="467">
        <f t="shared" si="6"/>
        <v>-1</v>
      </c>
      <c r="U33" s="11">
        <v>1553</v>
      </c>
      <c r="V33" s="11">
        <v>1927</v>
      </c>
      <c r="W33" s="11"/>
      <c r="X33" s="467">
        <f t="shared" si="7"/>
        <v>-1</v>
      </c>
      <c r="Y33" s="467">
        <f t="shared" si="8"/>
        <v>-1</v>
      </c>
      <c r="AC33" s="702">
        <f>SUM(AC29:AC32)</f>
        <v>2184</v>
      </c>
      <c r="AD33" s="702">
        <f>SUM(AD29:AD32)</f>
        <v>2210</v>
      </c>
      <c r="AE33" s="5">
        <f t="shared" si="9"/>
        <v>1.1904761904761904E-2</v>
      </c>
    </row>
    <row r="34" spans="1:31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5"/>
        <v>-1</v>
      </c>
      <c r="S34" s="467">
        <f t="shared" si="6"/>
        <v>-1</v>
      </c>
      <c r="T34"/>
      <c r="U34" s="11">
        <v>1449</v>
      </c>
      <c r="V34" s="11">
        <v>1824</v>
      </c>
      <c r="W34" s="11"/>
      <c r="X34" s="467">
        <f t="shared" si="7"/>
        <v>-1</v>
      </c>
      <c r="Y34" s="467">
        <f t="shared" si="8"/>
        <v>-1</v>
      </c>
      <c r="AC34" s="705"/>
      <c r="AD34" s="705"/>
      <c r="AE34" s="5"/>
    </row>
    <row r="35" spans="1:31" ht="12.75" customHeight="1" x14ac:dyDescent="0.2">
      <c r="AC35" s="702">
        <v>320</v>
      </c>
      <c r="AD35" s="702">
        <v>259</v>
      </c>
      <c r="AE35" s="5">
        <f t="shared" si="9"/>
        <v>-0.19062499999999999</v>
      </c>
    </row>
    <row r="36" spans="1:31" ht="12.75" customHeight="1" x14ac:dyDescent="0.2">
      <c r="A36" s="462" t="s">
        <v>110</v>
      </c>
      <c r="B36" s="462">
        <f>SUM(B23:B34)</f>
        <v>5469</v>
      </c>
      <c r="C36" s="462">
        <f>SUM(C23:C34)</f>
        <v>5733</v>
      </c>
      <c r="D36" s="462">
        <f>SUM(D23:D34)</f>
        <v>5065</v>
      </c>
      <c r="E36" s="467">
        <f>(+D36-B36)/B36</f>
        <v>-7.3870908758456755E-2</v>
      </c>
      <c r="F36" s="467">
        <f>(+D36-C36)/C36</f>
        <v>-0.11651840223268795</v>
      </c>
      <c r="H36" s="462">
        <f>SUM(H23:H34)</f>
        <v>3449</v>
      </c>
      <c r="I36" s="462">
        <f>SUM(I23:I34)</f>
        <v>3789</v>
      </c>
      <c r="J36" s="462">
        <f>SUM(J23:J34)</f>
        <v>3890</v>
      </c>
      <c r="K36" s="467">
        <f>(+J36-H36)/H36</f>
        <v>0.12786314873876486</v>
      </c>
      <c r="L36" s="467">
        <f>(+J36-I36)/I36</f>
        <v>2.6656109791501716E-2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5065</v>
      </c>
      <c r="R36" s="467">
        <f>(+Q36-O36)/O36</f>
        <v>-0.80493722560271119</v>
      </c>
      <c r="S36" s="467">
        <f>(+Q36-P36)/P36</f>
        <v>-0.79885628052897029</v>
      </c>
      <c r="U36" s="462">
        <f>SUM(U23:U34)</f>
        <v>20683</v>
      </c>
      <c r="V36" s="462">
        <f>SUM(V23:V34)</f>
        <v>21939</v>
      </c>
      <c r="W36" s="462">
        <f>SUM(W23:W34)</f>
        <v>3890</v>
      </c>
      <c r="X36" s="467">
        <f>(+W36-U36)/U36</f>
        <v>-0.81192283517864916</v>
      </c>
      <c r="Y36" s="467">
        <f>(+W36-V36)/V36</f>
        <v>-0.82269018642599934</v>
      </c>
      <c r="AC36" s="703">
        <v>266</v>
      </c>
      <c r="AD36" s="703">
        <v>227</v>
      </c>
      <c r="AE36" s="5">
        <f t="shared" si="9"/>
        <v>-0.14661654135338345</v>
      </c>
    </row>
    <row r="37" spans="1:31" ht="12.75" customHeight="1" thickBot="1" x14ac:dyDescent="0.25">
      <c r="E37" s="467"/>
      <c r="R37" s="467"/>
      <c r="AC37" s="706">
        <v>207</v>
      </c>
      <c r="AD37" s="706">
        <v>165</v>
      </c>
      <c r="AE37" s="5">
        <f t="shared" si="9"/>
        <v>-0.20289855072463769</v>
      </c>
    </row>
    <row r="38" spans="1:31" ht="12.75" customHeight="1" x14ac:dyDescent="0.2">
      <c r="AC38" s="462">
        <f>SUM(AC33:AC37)</f>
        <v>2977</v>
      </c>
      <c r="AD38" s="462">
        <f>SUM(AD33:AD37)</f>
        <v>2861</v>
      </c>
      <c r="AE38" s="5">
        <f t="shared" si="9"/>
        <v>-3.896540141081626E-2</v>
      </c>
    </row>
    <row r="39" spans="1:31" ht="12.75" customHeight="1" x14ac:dyDescent="0.2">
      <c r="A39" s="461"/>
      <c r="G39" s="465" t="s">
        <v>111</v>
      </c>
      <c r="N39" s="461"/>
      <c r="T39" s="465" t="s">
        <v>111</v>
      </c>
    </row>
    <row r="40" spans="1:31" ht="12.75" customHeight="1" x14ac:dyDescent="0.2">
      <c r="A40" s="461">
        <f ca="1">TODAY()</f>
        <v>44350</v>
      </c>
      <c r="G40" s="465" t="s">
        <v>3</v>
      </c>
      <c r="N40" s="461">
        <f ca="1">TODAY()</f>
        <v>44350</v>
      </c>
      <c r="T40" s="465" t="s">
        <v>3</v>
      </c>
    </row>
    <row r="41" spans="1:31" ht="12.75" customHeight="1" x14ac:dyDescent="0.2"/>
    <row r="42" spans="1:31" ht="12.75" customHeight="1" x14ac:dyDescent="0.2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31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-3.4658511722731905E-2</v>
      </c>
      <c r="F43" s="467">
        <f>(+D43-C43)/C43</f>
        <v>6.376195536663124E-3</v>
      </c>
      <c r="H43" s="462">
        <v>622</v>
      </c>
      <c r="I43" s="462">
        <v>630</v>
      </c>
      <c r="J43" s="462">
        <v>708</v>
      </c>
      <c r="K43" s="467">
        <f>(+J43-H43)/H43</f>
        <v>0.13826366559485531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</row>
    <row r="44" spans="1:31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>(+D44-B44)/B44</f>
        <v>-8.35214446952596E-2</v>
      </c>
      <c r="F44" s="467">
        <f>(+D44-C44)/C44</f>
        <v>-0.24953789279112754</v>
      </c>
      <c r="H44" s="462">
        <v>625</v>
      </c>
      <c r="I44" s="462">
        <v>641</v>
      </c>
      <c r="J44" s="462">
        <v>700</v>
      </c>
      <c r="K44" s="467">
        <f>(+J44-H44)/H44</f>
        <v>0.12</v>
      </c>
      <c r="L44" s="467">
        <f>(+J44-I44)/I44</f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10">(+Q44-O44)/O44</f>
        <v>-8.35214446952596E-2</v>
      </c>
      <c r="S44" s="467">
        <f t="shared" ref="S44:S54" si="11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12">(+W44-U44)/U44</f>
        <v>0.12</v>
      </c>
      <c r="Y44" s="467">
        <f t="shared" ref="Y44:Y54" si="13">(+W44-V44)/V44</f>
        <v>9.2043681747269887E-2</v>
      </c>
    </row>
    <row r="45" spans="1:31" ht="12.75" customHeight="1" x14ac:dyDescent="0.2">
      <c r="A45" s="462" t="s">
        <v>100</v>
      </c>
      <c r="B45" s="462">
        <v>1262</v>
      </c>
      <c r="C45" s="462">
        <v>1182</v>
      </c>
      <c r="D45" s="462">
        <v>1307</v>
      </c>
      <c r="E45" s="467">
        <f>(+D45-B45)/B45</f>
        <v>3.5657686212361331E-2</v>
      </c>
      <c r="F45" s="467">
        <f>(+D45-C45)/C45</f>
        <v>0.10575296108291032</v>
      </c>
      <c r="H45" s="462">
        <v>820</v>
      </c>
      <c r="I45" s="462">
        <v>900</v>
      </c>
      <c r="J45" s="462">
        <v>959</v>
      </c>
      <c r="K45" s="467">
        <f>(+J45-H45)/H45</f>
        <v>0.16951219512195123</v>
      </c>
      <c r="L45" s="467">
        <f>(+J45-I45)/I45</f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10"/>
        <v>3.5657686212361331E-2</v>
      </c>
      <c r="S45" s="467">
        <f t="shared" si="11"/>
        <v>0.10575296108291032</v>
      </c>
      <c r="U45" s="462">
        <v>820</v>
      </c>
      <c r="V45" s="462">
        <v>900</v>
      </c>
      <c r="W45" s="462">
        <v>959</v>
      </c>
      <c r="X45" s="467">
        <f t="shared" si="12"/>
        <v>0.16951219512195123</v>
      </c>
      <c r="Y45" s="467">
        <f t="shared" si="13"/>
        <v>6.5555555555555561E-2</v>
      </c>
    </row>
    <row r="46" spans="1:31" ht="12.75" customHeight="1" x14ac:dyDescent="0.2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10"/>
        <v>-1</v>
      </c>
      <c r="S46" s="467">
        <f t="shared" si="11"/>
        <v>-1</v>
      </c>
      <c r="U46" s="11">
        <v>1001</v>
      </c>
      <c r="V46" s="11">
        <v>882</v>
      </c>
      <c r="W46" s="11"/>
      <c r="X46" s="467">
        <f t="shared" si="12"/>
        <v>-1</v>
      </c>
      <c r="Y46" s="467">
        <f t="shared" si="13"/>
        <v>-1</v>
      </c>
    </row>
    <row r="47" spans="1:31" ht="12.75" customHeight="1" x14ac:dyDescent="0.2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10"/>
        <v>-1</v>
      </c>
      <c r="S47" s="467">
        <f t="shared" si="11"/>
        <v>-1</v>
      </c>
      <c r="U47" s="11">
        <v>1194</v>
      </c>
      <c r="V47" s="11">
        <v>826</v>
      </c>
      <c r="W47" s="11"/>
      <c r="X47" s="467">
        <f t="shared" si="12"/>
        <v>-1</v>
      </c>
      <c r="Y47" s="467">
        <f t="shared" si="13"/>
        <v>-1</v>
      </c>
    </row>
    <row r="48" spans="1:31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10"/>
        <v>-1</v>
      </c>
      <c r="S48" s="467">
        <f t="shared" si="11"/>
        <v>-1</v>
      </c>
      <c r="U48" s="11">
        <v>1155</v>
      </c>
      <c r="V48" s="11">
        <v>1033</v>
      </c>
      <c r="W48" s="11"/>
      <c r="X48" s="467">
        <f t="shared" si="12"/>
        <v>-1</v>
      </c>
      <c r="Y48" s="467">
        <f t="shared" si="13"/>
        <v>-1</v>
      </c>
    </row>
    <row r="49" spans="1:25" ht="12.75" customHeight="1" x14ac:dyDescent="0.2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10"/>
        <v>-1</v>
      </c>
      <c r="S49" s="467">
        <f t="shared" si="11"/>
        <v>-1</v>
      </c>
      <c r="U49" s="11">
        <v>1214</v>
      </c>
      <c r="V49" s="11">
        <v>1229</v>
      </c>
      <c r="W49" s="11"/>
      <c r="X49" s="467">
        <f t="shared" si="12"/>
        <v>-1</v>
      </c>
      <c r="Y49" s="467">
        <f t="shared" si="13"/>
        <v>-1</v>
      </c>
    </row>
    <row r="50" spans="1:25" ht="12.75" customHeight="1" x14ac:dyDescent="0.2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10"/>
        <v>-1</v>
      </c>
      <c r="S50" s="467">
        <f t="shared" si="11"/>
        <v>-1</v>
      </c>
      <c r="U50" s="11">
        <v>1146</v>
      </c>
      <c r="V50" s="11">
        <v>1191</v>
      </c>
      <c r="W50" s="11"/>
      <c r="X50" s="467">
        <f t="shared" si="12"/>
        <v>-1</v>
      </c>
      <c r="Y50" s="467">
        <f t="shared" si="13"/>
        <v>-1</v>
      </c>
    </row>
    <row r="51" spans="1:25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10"/>
        <v>-1</v>
      </c>
      <c r="S51" s="467">
        <f t="shared" si="11"/>
        <v>-1</v>
      </c>
      <c r="U51" s="11">
        <v>937</v>
      </c>
      <c r="V51" s="11">
        <v>1283</v>
      </c>
      <c r="W51" s="11"/>
      <c r="X51" s="467">
        <f t="shared" si="12"/>
        <v>-1</v>
      </c>
      <c r="Y51" s="467">
        <f t="shared" si="13"/>
        <v>-1</v>
      </c>
    </row>
    <row r="52" spans="1:25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10"/>
        <v>-1</v>
      </c>
      <c r="S52" s="467">
        <f t="shared" si="11"/>
        <v>-1</v>
      </c>
      <c r="U52" s="11">
        <v>995</v>
      </c>
      <c r="V52" s="11">
        <v>1278</v>
      </c>
      <c r="W52" s="11"/>
      <c r="X52" s="467">
        <f t="shared" si="12"/>
        <v>-1</v>
      </c>
      <c r="Y52" s="467">
        <f t="shared" si="13"/>
        <v>-1</v>
      </c>
    </row>
    <row r="53" spans="1:25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10"/>
        <v>-1</v>
      </c>
      <c r="S53" s="467">
        <f t="shared" si="11"/>
        <v>-1</v>
      </c>
      <c r="U53" s="11">
        <v>883</v>
      </c>
      <c r="V53" s="11">
        <v>1059</v>
      </c>
      <c r="W53" s="11"/>
      <c r="X53" s="467">
        <f t="shared" si="12"/>
        <v>-1</v>
      </c>
      <c r="Y53" s="467">
        <f t="shared" si="13"/>
        <v>-1</v>
      </c>
    </row>
    <row r="54" spans="1:25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10"/>
        <v>-1</v>
      </c>
      <c r="S54" s="467">
        <f t="shared" si="11"/>
        <v>-1</v>
      </c>
      <c r="T54"/>
      <c r="U54" s="11">
        <v>809</v>
      </c>
      <c r="V54" s="11">
        <v>1067</v>
      </c>
      <c r="W54" s="11"/>
      <c r="X54" s="451">
        <f t="shared" si="12"/>
        <v>-1</v>
      </c>
      <c r="Y54" s="451">
        <f t="shared" si="13"/>
        <v>-1</v>
      </c>
    </row>
    <row r="55" spans="1:25" ht="12.75" customHeight="1" x14ac:dyDescent="0.2"/>
    <row r="56" spans="1:25" ht="12.75" customHeight="1" x14ac:dyDescent="0.2">
      <c r="A56" s="462" t="s">
        <v>110</v>
      </c>
      <c r="B56" s="462">
        <f>SUM(B43:B54)</f>
        <v>3129</v>
      </c>
      <c r="C56" s="462">
        <f>SUM(C43:C54)</f>
        <v>3205</v>
      </c>
      <c r="D56" s="462">
        <f>SUM(D43:D54)</f>
        <v>3066</v>
      </c>
      <c r="E56" s="467">
        <f>(+D56-B56)/B56</f>
        <v>-2.0134228187919462E-2</v>
      </c>
      <c r="F56" s="467">
        <f>(+D56-C56)/C56</f>
        <v>-4.3369734789391573E-2</v>
      </c>
      <c r="H56" s="462">
        <f>SUM(H43:H54)</f>
        <v>2067</v>
      </c>
      <c r="I56" s="462">
        <f>SUM(I43:I54)</f>
        <v>2171</v>
      </c>
      <c r="J56" s="462">
        <f>SUM(J43:J54)</f>
        <v>2367</v>
      </c>
      <c r="K56" s="467">
        <f>(+J56-H56)/H56</f>
        <v>0.14513788098693758</v>
      </c>
      <c r="L56" s="467">
        <f>(+J56-I56)/I56</f>
        <v>9.0280976508521418E-2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3066</v>
      </c>
      <c r="R56" s="467">
        <f>(+Q56-O56)/O56</f>
        <v>-0.79001438257653589</v>
      </c>
      <c r="S56" s="467">
        <f>(+Q56-P56)/P56</f>
        <v>-0.78708333333333336</v>
      </c>
      <c r="U56" s="462">
        <f>SUM(U43:U54)</f>
        <v>11401</v>
      </c>
      <c r="V56" s="462">
        <f>SUM(V43:V54)</f>
        <v>12019</v>
      </c>
      <c r="W56" s="462">
        <f>SUM(W43:W54)</f>
        <v>2367</v>
      </c>
      <c r="X56" s="467">
        <f>(+W56-U56)/U56</f>
        <v>-0.792386632751513</v>
      </c>
      <c r="Y56" s="467">
        <f>(+W56-V56)/V56</f>
        <v>-0.80306181878692073</v>
      </c>
    </row>
    <row r="57" spans="1:25" ht="12.75" customHeight="1" x14ac:dyDescent="0.2"/>
    <row r="58" spans="1:25" ht="12.75" customHeight="1" x14ac:dyDescent="0.2">
      <c r="G58" s="465" t="s">
        <v>112</v>
      </c>
      <c r="T58" s="465" t="s">
        <v>112</v>
      </c>
    </row>
    <row r="59" spans="1:25" ht="12.75" customHeight="1" x14ac:dyDescent="0.2">
      <c r="G59" s="465" t="s">
        <v>3</v>
      </c>
      <c r="T59" s="465" t="s">
        <v>3</v>
      </c>
    </row>
    <row r="60" spans="1:25" ht="12.75" customHeight="1" x14ac:dyDescent="0.2">
      <c r="G60" s="465"/>
      <c r="T60" s="465"/>
    </row>
    <row r="61" spans="1:25" ht="12.75" customHeight="1" x14ac:dyDescent="0.2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-0.35169491525423729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</row>
    <row r="63" spans="1:25" ht="12.75" customHeight="1" x14ac:dyDescent="0.2">
      <c r="A63" s="462" t="s">
        <v>99</v>
      </c>
      <c r="B63" s="462">
        <v>407</v>
      </c>
      <c r="C63" s="462">
        <v>508</v>
      </c>
      <c r="D63" s="462">
        <v>353</v>
      </c>
      <c r="E63" s="467">
        <f>(+D63-B63)/B63</f>
        <v>-0.13267813267813267</v>
      </c>
      <c r="F63" s="467">
        <f>(+D63-C63)/C63</f>
        <v>-0.30511811023622049</v>
      </c>
      <c r="H63" s="462">
        <v>281</v>
      </c>
      <c r="I63" s="462">
        <v>304</v>
      </c>
      <c r="J63" s="462">
        <v>245</v>
      </c>
      <c r="K63" s="467">
        <f>(+J63-H63)/H63</f>
        <v>-0.12811387900355872</v>
      </c>
      <c r="L63" s="467">
        <f>(+J63-I63)/I63</f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14">(+Q63-O63)/O63</f>
        <v>-0.13267813267813267</v>
      </c>
      <c r="S63" s="467">
        <f t="shared" ref="S63:S73" si="15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16">(+W63-U63)/U63</f>
        <v>-0.12811387900355872</v>
      </c>
      <c r="Y63" s="467">
        <f t="shared" ref="Y63:Y73" si="17">(+W63-V63)/V63</f>
        <v>-0.19407894736842105</v>
      </c>
    </row>
    <row r="64" spans="1:25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>(+D64-B64)/B64</f>
        <v>-0.14479638009049775</v>
      </c>
      <c r="F64" s="467">
        <f>(+D64-C64)/C64</f>
        <v>-0.1</v>
      </c>
      <c r="H64" s="462">
        <v>357</v>
      </c>
      <c r="I64" s="462">
        <v>451</v>
      </c>
      <c r="J64" s="462">
        <v>386</v>
      </c>
      <c r="K64" s="467">
        <f>(+J64-H64)/H64</f>
        <v>8.1232492997198882E-2</v>
      </c>
      <c r="L64" s="467">
        <f>(+J64-I64)/I64</f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14"/>
        <v>-0.14479638009049775</v>
      </c>
      <c r="S64" s="467">
        <f t="shared" si="15"/>
        <v>-0.1</v>
      </c>
      <c r="U64" s="462">
        <v>357</v>
      </c>
      <c r="V64" s="462">
        <v>451</v>
      </c>
      <c r="W64" s="462">
        <v>386</v>
      </c>
      <c r="X64" s="467">
        <f t="shared" si="16"/>
        <v>8.1232492997198882E-2</v>
      </c>
      <c r="Y64" s="467">
        <f t="shared" si="17"/>
        <v>-0.14412416851441243</v>
      </c>
    </row>
    <row r="65" spans="1:25" ht="12.75" customHeight="1" x14ac:dyDescent="0.2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4"/>
        <v>-1</v>
      </c>
      <c r="S65" s="467">
        <f t="shared" si="15"/>
        <v>-1</v>
      </c>
      <c r="U65" s="11">
        <v>505</v>
      </c>
      <c r="V65" s="11">
        <v>467</v>
      </c>
      <c r="W65" s="11"/>
      <c r="X65" s="467">
        <f t="shared" si="16"/>
        <v>-1</v>
      </c>
      <c r="Y65" s="467">
        <f t="shared" si="17"/>
        <v>-1</v>
      </c>
    </row>
    <row r="66" spans="1:25" ht="12.75" customHeight="1" x14ac:dyDescent="0.2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4"/>
        <v>-1</v>
      </c>
      <c r="S66" s="467">
        <f t="shared" si="15"/>
        <v>-1</v>
      </c>
      <c r="U66" s="11">
        <v>589</v>
      </c>
      <c r="V66" s="11">
        <v>494</v>
      </c>
      <c r="W66" s="11"/>
      <c r="X66" s="467">
        <f t="shared" si="16"/>
        <v>-1</v>
      </c>
      <c r="Y66" s="467">
        <f t="shared" si="17"/>
        <v>-1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4"/>
        <v>-1</v>
      </c>
      <c r="S67" s="467">
        <f t="shared" si="15"/>
        <v>-1</v>
      </c>
      <c r="U67" s="11">
        <v>702</v>
      </c>
      <c r="V67" s="11">
        <v>570</v>
      </c>
      <c r="W67" s="11"/>
      <c r="X67" s="467">
        <f t="shared" si="16"/>
        <v>-1</v>
      </c>
      <c r="Y67" s="467">
        <f t="shared" si="17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4"/>
        <v>-1</v>
      </c>
      <c r="S68" s="467">
        <f t="shared" si="15"/>
        <v>-1</v>
      </c>
      <c r="U68" s="11">
        <v>669</v>
      </c>
      <c r="V68" s="11">
        <v>704</v>
      </c>
      <c r="W68" s="11"/>
      <c r="X68" s="467">
        <f t="shared" si="16"/>
        <v>-1</v>
      </c>
      <c r="Y68" s="467">
        <f t="shared" si="17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4"/>
        <v>-1</v>
      </c>
      <c r="S69" s="467">
        <f t="shared" si="15"/>
        <v>-1</v>
      </c>
      <c r="U69" s="11">
        <v>676</v>
      </c>
      <c r="V69" s="11">
        <v>727</v>
      </c>
      <c r="W69" s="11"/>
      <c r="X69" s="467">
        <f t="shared" si="16"/>
        <v>-1</v>
      </c>
      <c r="Y69" s="467">
        <f t="shared" si="17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4"/>
        <v>-1</v>
      </c>
      <c r="S70" s="467">
        <f t="shared" si="15"/>
        <v>-1</v>
      </c>
      <c r="U70" s="11">
        <v>528</v>
      </c>
      <c r="V70" s="11">
        <v>623</v>
      </c>
      <c r="W70" s="11"/>
      <c r="X70" s="467">
        <f t="shared" si="16"/>
        <v>-1</v>
      </c>
      <c r="Y70" s="467">
        <f t="shared" si="17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4"/>
        <v>-1</v>
      </c>
      <c r="S71" s="467">
        <f t="shared" si="15"/>
        <v>-1</v>
      </c>
      <c r="U71" s="11">
        <v>521</v>
      </c>
      <c r="V71" s="11">
        <v>642</v>
      </c>
      <c r="W71" s="11"/>
      <c r="X71" s="467">
        <f t="shared" si="16"/>
        <v>-1</v>
      </c>
      <c r="Y71" s="467">
        <f t="shared" si="17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4"/>
        <v>-1</v>
      </c>
      <c r="S72" s="467">
        <f t="shared" si="15"/>
        <v>-1</v>
      </c>
      <c r="U72" s="11">
        <v>455</v>
      </c>
      <c r="V72" s="11">
        <v>547</v>
      </c>
      <c r="W72" s="11"/>
      <c r="X72" s="467">
        <f t="shared" si="16"/>
        <v>-1</v>
      </c>
      <c r="Y72" s="467">
        <f t="shared" si="17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4"/>
        <v>-1</v>
      </c>
      <c r="S73" s="467">
        <f t="shared" si="15"/>
        <v>-1</v>
      </c>
      <c r="T73"/>
      <c r="U73" s="11">
        <v>385</v>
      </c>
      <c r="V73" s="11">
        <v>476</v>
      </c>
      <c r="W73" s="11"/>
      <c r="X73" s="451">
        <f t="shared" si="16"/>
        <v>-1</v>
      </c>
      <c r="Y73" s="451">
        <f t="shared" si="17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1511</v>
      </c>
      <c r="C75" s="462">
        <f>SUM(C62:C73)</f>
        <v>1610</v>
      </c>
      <c r="D75" s="462">
        <f>SUM(D62:D73)</f>
        <v>1226</v>
      </c>
      <c r="E75" s="467">
        <f>(+D75-B75)/B75</f>
        <v>-0.18861681005956321</v>
      </c>
      <c r="F75" s="467">
        <f>(+D75-C75)/C75</f>
        <v>-0.23850931677018633</v>
      </c>
      <c r="H75" s="462">
        <f>SUM(H62:H73)</f>
        <v>900</v>
      </c>
      <c r="I75" s="462">
        <f>SUM(I62:I73)</f>
        <v>1048</v>
      </c>
      <c r="J75" s="462">
        <f>SUM(J62:J73)</f>
        <v>932</v>
      </c>
      <c r="K75" s="467">
        <f>(+J75-H75)/H75</f>
        <v>3.5555555555555556E-2</v>
      </c>
      <c r="L75" s="467">
        <f>(+J75-I75)/I75</f>
        <v>-0.11068702290076336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1226</v>
      </c>
      <c r="R75" s="467">
        <f>(+Q75-O75)/O75</f>
        <v>-0.83119922896874565</v>
      </c>
      <c r="S75" s="467">
        <f>(+Q75-P75)/P75</f>
        <v>-0.82149097262667448</v>
      </c>
      <c r="U75" s="462">
        <f>SUM(U62:U73)</f>
        <v>5930</v>
      </c>
      <c r="V75" s="462">
        <f>SUM(V62:V73)</f>
        <v>6298</v>
      </c>
      <c r="W75" s="462">
        <f>SUM(W62:W73)</f>
        <v>932</v>
      </c>
      <c r="X75" s="467">
        <f>(+W75-U75)/U75</f>
        <v>-0.84283305227655991</v>
      </c>
      <c r="Y75" s="467">
        <f>(+W75-V75)/V75</f>
        <v>-0.85201651317878691</v>
      </c>
    </row>
    <row r="76" spans="1:25" ht="12.75" customHeight="1" x14ac:dyDescent="0.2"/>
    <row r="77" spans="1:25" ht="12.75" customHeight="1" x14ac:dyDescent="0.2">
      <c r="A77" s="461">
        <f ca="1">TODAY()</f>
        <v>44350</v>
      </c>
      <c r="G77" s="465" t="s">
        <v>113</v>
      </c>
      <c r="N77" s="461">
        <f ca="1">TODAY()</f>
        <v>44350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-9.1743119266055051E-2</v>
      </c>
      <c r="H81" s="462">
        <v>46</v>
      </c>
      <c r="I81" s="462">
        <v>72</v>
      </c>
      <c r="J81" s="462">
        <v>83</v>
      </c>
      <c r="K81" s="467">
        <f>(+J81-H81)/H81</f>
        <v>0.80434782608695654</v>
      </c>
      <c r="L81" s="467">
        <f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>(+D82-B82)/B82</f>
        <v>-0.18181818181818182</v>
      </c>
      <c r="F82" s="467">
        <f>(+D82-C82)/C82</f>
        <v>-0.31932773109243695</v>
      </c>
      <c r="H82" s="462">
        <v>53</v>
      </c>
      <c r="I82" s="462">
        <v>72</v>
      </c>
      <c r="J82" s="462">
        <v>63</v>
      </c>
      <c r="K82" s="467">
        <f>(+J82-H82)/H82</f>
        <v>0.18867924528301888</v>
      </c>
      <c r="L82" s="467">
        <f>(+J82-I82)/I82</f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18">(+Q82-O82)/O82</f>
        <v>-0.18181818181818182</v>
      </c>
      <c r="S82" s="467">
        <f t="shared" ref="S82:S92" si="19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20">(+W82-U82)/U82</f>
        <v>0.18867924528301888</v>
      </c>
      <c r="Y82" s="467">
        <f t="shared" ref="Y82:Y92" si="21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>(+D83-B83)/B83</f>
        <v>-2.8776978417266189E-2</v>
      </c>
      <c r="F83" s="467">
        <f>(+D83-C83)/C83</f>
        <v>-0.15094339622641509</v>
      </c>
      <c r="H83" s="462">
        <v>96</v>
      </c>
      <c r="I83" s="462">
        <v>94</v>
      </c>
      <c r="J83" s="462">
        <v>97</v>
      </c>
      <c r="K83" s="467">
        <f>(+J83-H83)/H83</f>
        <v>1.0416666666666666E-2</v>
      </c>
      <c r="L83" s="467">
        <f>(+J83-I83)/I83</f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18"/>
        <v>-2.8776978417266189E-2</v>
      </c>
      <c r="S83" s="467">
        <f t="shared" si="19"/>
        <v>-0.15094339622641509</v>
      </c>
      <c r="U83" s="462">
        <v>96</v>
      </c>
      <c r="V83" s="462">
        <v>94</v>
      </c>
      <c r="W83" s="462">
        <v>97</v>
      </c>
      <c r="X83" s="467">
        <f t="shared" si="20"/>
        <v>1.0416666666666666E-2</v>
      </c>
      <c r="Y83" s="467">
        <f t="shared" si="21"/>
        <v>3.1914893617021274E-2</v>
      </c>
    </row>
    <row r="84" spans="1:25" ht="12.75" customHeight="1" x14ac:dyDescent="0.2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8"/>
        <v>-1</v>
      </c>
      <c r="S84" s="467">
        <f t="shared" si="19"/>
        <v>-1</v>
      </c>
      <c r="U84" s="11">
        <v>105</v>
      </c>
      <c r="V84" s="11">
        <v>90</v>
      </c>
      <c r="W84" s="11"/>
      <c r="X84" s="467">
        <f t="shared" si="20"/>
        <v>-1</v>
      </c>
      <c r="Y84" s="467">
        <f t="shared" si="21"/>
        <v>-1</v>
      </c>
    </row>
    <row r="85" spans="1:25" ht="12.75" customHeight="1" x14ac:dyDescent="0.2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8"/>
        <v>-1</v>
      </c>
      <c r="S85" s="467">
        <f t="shared" si="19"/>
        <v>-1</v>
      </c>
      <c r="U85" s="11">
        <v>136</v>
      </c>
      <c r="V85" s="11">
        <v>104</v>
      </c>
      <c r="W85" s="11"/>
      <c r="X85" s="467">
        <f t="shared" si="20"/>
        <v>-1</v>
      </c>
      <c r="Y85" s="467">
        <f t="shared" si="21"/>
        <v>-1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8"/>
        <v>-1</v>
      </c>
      <c r="S86" s="467">
        <f t="shared" si="19"/>
        <v>-1</v>
      </c>
      <c r="U86" s="11">
        <v>153</v>
      </c>
      <c r="V86" s="11">
        <v>126</v>
      </c>
      <c r="W86" s="11"/>
      <c r="X86" s="467">
        <f t="shared" si="20"/>
        <v>-1</v>
      </c>
      <c r="Y86" s="467">
        <f t="shared" si="21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8"/>
        <v>-1</v>
      </c>
      <c r="S87" s="467">
        <f t="shared" si="19"/>
        <v>-1</v>
      </c>
      <c r="U87" s="11">
        <v>168</v>
      </c>
      <c r="V87" s="11">
        <v>184</v>
      </c>
      <c r="W87" s="11"/>
      <c r="X87" s="467">
        <f t="shared" si="20"/>
        <v>-1</v>
      </c>
      <c r="Y87" s="467">
        <f t="shared" si="21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8"/>
        <v>-1</v>
      </c>
      <c r="S88" s="467">
        <f t="shared" si="19"/>
        <v>-1</v>
      </c>
      <c r="U88" s="11">
        <v>150</v>
      </c>
      <c r="V88" s="11">
        <v>180</v>
      </c>
      <c r="W88" s="11"/>
      <c r="X88" s="467">
        <f t="shared" si="20"/>
        <v>-1</v>
      </c>
      <c r="Y88" s="467">
        <f t="shared" si="21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8"/>
        <v>-1</v>
      </c>
      <c r="S89" s="467">
        <f t="shared" si="19"/>
        <v>-1</v>
      </c>
      <c r="U89" s="11">
        <v>134</v>
      </c>
      <c r="V89" s="11">
        <v>153</v>
      </c>
      <c r="W89" s="11"/>
      <c r="X89" s="467">
        <f t="shared" si="20"/>
        <v>-1</v>
      </c>
      <c r="Y89" s="467">
        <f t="shared" si="21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8"/>
        <v>-1</v>
      </c>
      <c r="S90" s="467">
        <f t="shared" si="19"/>
        <v>-1</v>
      </c>
      <c r="U90" s="11">
        <v>134</v>
      </c>
      <c r="V90" s="11">
        <v>158</v>
      </c>
      <c r="W90" s="11"/>
      <c r="X90" s="467">
        <f t="shared" si="20"/>
        <v>-1</v>
      </c>
      <c r="Y90" s="467">
        <f t="shared" si="21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8"/>
        <v>-1</v>
      </c>
      <c r="S91" s="467">
        <f t="shared" si="19"/>
        <v>-1</v>
      </c>
      <c r="U91" s="11">
        <v>72</v>
      </c>
      <c r="V91" s="11">
        <v>135</v>
      </c>
      <c r="W91" s="11"/>
      <c r="X91" s="467">
        <f t="shared" si="20"/>
        <v>-1</v>
      </c>
      <c r="Y91" s="467">
        <f t="shared" si="21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8"/>
        <v>-1</v>
      </c>
      <c r="S92" s="467">
        <f t="shared" si="19"/>
        <v>-1</v>
      </c>
      <c r="T92"/>
      <c r="U92" s="11">
        <v>94</v>
      </c>
      <c r="V92" s="11">
        <v>108</v>
      </c>
      <c r="W92" s="11"/>
      <c r="X92" s="451">
        <f t="shared" si="20"/>
        <v>-1</v>
      </c>
      <c r="Y92" s="451">
        <f t="shared" si="21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356</v>
      </c>
      <c r="C94" s="462">
        <f>SUM(C81:C92)</f>
        <v>387</v>
      </c>
      <c r="D94" s="462">
        <f>SUM(D81:D92)</f>
        <v>315</v>
      </c>
      <c r="E94" s="467">
        <f>(+D94-B94)/B94</f>
        <v>-0.1151685393258427</v>
      </c>
      <c r="F94" s="467">
        <f>(+D94-C94)/C94</f>
        <v>-0.18604651162790697</v>
      </c>
      <c r="H94" s="462">
        <f>SUM(H81:H92)</f>
        <v>195</v>
      </c>
      <c r="I94" s="462">
        <f>SUM(I81:I92)</f>
        <v>238</v>
      </c>
      <c r="J94" s="462">
        <f>SUM(J81:J92)</f>
        <v>243</v>
      </c>
      <c r="K94" s="467">
        <f>(+J94-H94)/H94</f>
        <v>0.24615384615384617</v>
      </c>
      <c r="L94" s="467">
        <f>(+J94-I94)/I94</f>
        <v>2.100840336134454E-2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315</v>
      </c>
      <c r="R94" s="467">
        <f>(+Q94-O94)/O94</f>
        <v>-0.81643356643356646</v>
      </c>
      <c r="S94" s="467">
        <f>(+Q94-P94)/P94</f>
        <v>-0.80615384615384611</v>
      </c>
      <c r="U94" s="462">
        <f>SUM(U81:U92)</f>
        <v>1341</v>
      </c>
      <c r="V94" s="462">
        <f>SUM(V81:V92)</f>
        <v>1476</v>
      </c>
      <c r="W94" s="462">
        <f>SUM(W81:W92)</f>
        <v>243</v>
      </c>
      <c r="X94" s="467">
        <f>(+W94-U94)/U94</f>
        <v>-0.81879194630872487</v>
      </c>
      <c r="Y94" s="467">
        <f>(+W94-V94)/V94</f>
        <v>-0.83536585365853655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5.5118110236220472E-2</v>
      </c>
      <c r="F100" s="467">
        <f>(+D100-C100)/C100</f>
        <v>-4.2857142857142858E-2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>(+D101-B101)/B101</f>
        <v>-6.1068702290076333E-2</v>
      </c>
      <c r="F101" s="467">
        <f>(+D101-C101)/C101</f>
        <v>-0.3089887640449438</v>
      </c>
      <c r="H101" s="462">
        <v>80</v>
      </c>
      <c r="I101" s="462">
        <v>99</v>
      </c>
      <c r="J101" s="462">
        <v>100</v>
      </c>
      <c r="K101" s="467">
        <f>(+J101-H101)/H101</f>
        <v>0.25</v>
      </c>
      <c r="L101" s="467">
        <f>(+J101-I101)/I101</f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22">(+Q101-O101)/O101</f>
        <v>-6.1068702290076333E-2</v>
      </c>
      <c r="S101" s="467">
        <f t="shared" ref="S101:S111" si="23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24">(+W101-U101)/U101</f>
        <v>0.25</v>
      </c>
      <c r="Y101" s="467">
        <f t="shared" ref="Y101:Y111" si="25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>(+D102-B102)/B102</f>
        <v>-6.5116279069767441E-2</v>
      </c>
      <c r="F102" s="467">
        <f>(+D102-C102)/C102</f>
        <v>-5.6338028169014086E-2</v>
      </c>
      <c r="H102" s="462">
        <v>129</v>
      </c>
      <c r="I102" s="462">
        <v>136</v>
      </c>
      <c r="J102" s="462">
        <v>151</v>
      </c>
      <c r="K102" s="467">
        <f>(+J102-H102)/H102</f>
        <v>0.17054263565891473</v>
      </c>
      <c r="L102" s="467">
        <f>(+J102-I102)/I102</f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22"/>
        <v>-6.5116279069767441E-2</v>
      </c>
      <c r="S102" s="467">
        <f t="shared" si="23"/>
        <v>-5.6338028169014086E-2</v>
      </c>
      <c r="U102" s="462">
        <v>129</v>
      </c>
      <c r="V102" s="462">
        <v>136</v>
      </c>
      <c r="W102" s="462">
        <v>151</v>
      </c>
      <c r="X102" s="467">
        <f t="shared" si="24"/>
        <v>0.17054263565891473</v>
      </c>
      <c r="Y102" s="467">
        <f t="shared" si="25"/>
        <v>0.11029411764705882</v>
      </c>
    </row>
    <row r="103" spans="1:25" ht="12.75" customHeight="1" x14ac:dyDescent="0.2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2"/>
        <v>-1</v>
      </c>
      <c r="S103" s="467">
        <f t="shared" si="23"/>
        <v>-1</v>
      </c>
      <c r="U103" s="11">
        <v>146</v>
      </c>
      <c r="V103" s="11">
        <v>157</v>
      </c>
      <c r="W103" s="11"/>
      <c r="X103" s="467">
        <f t="shared" si="24"/>
        <v>-1</v>
      </c>
      <c r="Y103" s="467">
        <f t="shared" si="25"/>
        <v>-1</v>
      </c>
    </row>
    <row r="104" spans="1:25" ht="12.75" customHeight="1" x14ac:dyDescent="0.2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2"/>
        <v>-1</v>
      </c>
      <c r="S104" s="467">
        <f t="shared" si="23"/>
        <v>-1</v>
      </c>
      <c r="U104" s="11">
        <v>217</v>
      </c>
      <c r="V104" s="11">
        <v>174</v>
      </c>
      <c r="W104" s="11"/>
      <c r="X104" s="467">
        <f t="shared" si="24"/>
        <v>-1</v>
      </c>
      <c r="Y104" s="467">
        <f t="shared" si="25"/>
        <v>-1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2"/>
        <v>-1</v>
      </c>
      <c r="S105" s="467">
        <f t="shared" si="23"/>
        <v>-1</v>
      </c>
      <c r="U105" s="11">
        <v>222</v>
      </c>
      <c r="V105" s="11">
        <v>198</v>
      </c>
      <c r="W105" s="11"/>
      <c r="X105" s="467">
        <f t="shared" si="24"/>
        <v>-1</v>
      </c>
      <c r="Y105" s="467">
        <f t="shared" si="25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2"/>
        <v>-1</v>
      </c>
      <c r="S106" s="467">
        <f t="shared" si="23"/>
        <v>-1</v>
      </c>
      <c r="U106" s="11">
        <v>212</v>
      </c>
      <c r="V106" s="11">
        <v>217</v>
      </c>
      <c r="W106" s="11"/>
      <c r="X106" s="467">
        <f t="shared" si="24"/>
        <v>-1</v>
      </c>
      <c r="Y106" s="467">
        <f t="shared" si="25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2"/>
        <v>-1</v>
      </c>
      <c r="S107" s="467">
        <f t="shared" si="23"/>
        <v>-1</v>
      </c>
      <c r="U107" s="11">
        <v>252</v>
      </c>
      <c r="V107" s="11">
        <v>242</v>
      </c>
      <c r="W107" s="11"/>
      <c r="X107" s="467">
        <f t="shared" si="24"/>
        <v>-1</v>
      </c>
      <c r="Y107" s="467">
        <f t="shared" si="25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2"/>
        <v>-1</v>
      </c>
      <c r="S108" s="467">
        <f t="shared" si="23"/>
        <v>-1</v>
      </c>
      <c r="U108" s="11">
        <v>186</v>
      </c>
      <c r="V108" s="11">
        <v>230</v>
      </c>
      <c r="W108" s="11"/>
      <c r="X108" s="467">
        <f t="shared" si="24"/>
        <v>-1</v>
      </c>
      <c r="Y108" s="467">
        <f t="shared" si="25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2"/>
        <v>-1</v>
      </c>
      <c r="S109" s="467">
        <f t="shared" si="23"/>
        <v>-1</v>
      </c>
      <c r="U109" s="11">
        <v>185</v>
      </c>
      <c r="V109" s="11">
        <v>235</v>
      </c>
      <c r="W109" s="11"/>
      <c r="X109" s="467">
        <f t="shared" si="24"/>
        <v>-1</v>
      </c>
      <c r="Y109" s="467">
        <f t="shared" si="25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2"/>
        <v>-1</v>
      </c>
      <c r="S110" s="467">
        <f t="shared" si="23"/>
        <v>-1</v>
      </c>
      <c r="U110" s="11">
        <v>143</v>
      </c>
      <c r="V110" s="11">
        <v>186</v>
      </c>
      <c r="W110" s="11"/>
      <c r="X110" s="467">
        <f t="shared" si="24"/>
        <v>-1</v>
      </c>
      <c r="Y110" s="467">
        <f t="shared" si="25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2"/>
        <v>-1</v>
      </c>
      <c r="S111" s="451">
        <f t="shared" si="23"/>
        <v>-1</v>
      </c>
      <c r="T111"/>
      <c r="U111" s="11">
        <v>161</v>
      </c>
      <c r="V111" s="11">
        <v>173</v>
      </c>
      <c r="W111" s="11"/>
      <c r="X111" s="451">
        <f t="shared" si="24"/>
        <v>-1</v>
      </c>
      <c r="Y111" s="451">
        <f t="shared" si="25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473</v>
      </c>
      <c r="C113" s="462">
        <f>SUM(C100:C111)</f>
        <v>531</v>
      </c>
      <c r="D113" s="462">
        <f>SUM(D100:D111)</f>
        <v>458</v>
      </c>
      <c r="E113" s="467">
        <f>(+D113-B113)/B113</f>
        <v>-3.1712473572938688E-2</v>
      </c>
      <c r="F113" s="467">
        <f>(+D113-C113)/C113</f>
        <v>-0.13747645951035781</v>
      </c>
      <c r="H113" s="462">
        <f>SUM(H100:H112)</f>
        <v>287</v>
      </c>
      <c r="I113" s="462">
        <f>SUM(I100:I112)</f>
        <v>332</v>
      </c>
      <c r="J113" s="462">
        <f>SUM(J100:J112)</f>
        <v>348</v>
      </c>
      <c r="K113" s="467">
        <f>(+J113-H113)/H113</f>
        <v>0.21254355400696864</v>
      </c>
      <c r="L113" s="467">
        <f>(+J113-I113)/I113</f>
        <v>4.8192771084337352E-2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458</v>
      </c>
      <c r="R113" s="467">
        <f>(+Q113-O113)/O113</f>
        <v>-0.80804694048616932</v>
      </c>
      <c r="S113" s="467">
        <f>(+Q113-P113)/P113</f>
        <v>-0.79982517482517479</v>
      </c>
      <c r="U113" s="462">
        <f>SUM(U100:U112)</f>
        <v>2011</v>
      </c>
      <c r="V113" s="462">
        <f>SUM(V100:V112)</f>
        <v>2144</v>
      </c>
      <c r="W113" s="462">
        <f>SUM(W100:W112)</f>
        <v>348</v>
      </c>
      <c r="X113" s="467">
        <f>(+W113-U113)/U113</f>
        <v>-0.82695176529090009</v>
      </c>
      <c r="Y113" s="467">
        <f>(+W113-V113)/V113</f>
        <v>-0.83768656716417911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44350</v>
      </c>
      <c r="G116" s="465" t="s">
        <v>3</v>
      </c>
      <c r="N116" s="461">
        <f ca="1">TODAY()</f>
        <v>44350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-2.4390243902439025E-2</v>
      </c>
      <c r="F119" s="467">
        <f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>(+J119-H119)/H119</f>
        <v>3.0864197530864196E-2</v>
      </c>
      <c r="L119" s="467">
        <f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>(+D120-B120)/B120</f>
        <v>-0.1326530612244898</v>
      </c>
      <c r="F120" s="467">
        <f>(+D120-C120)/C120</f>
        <v>-0.3359375</v>
      </c>
      <c r="H120" s="462">
        <v>159</v>
      </c>
      <c r="I120" s="462">
        <v>133</v>
      </c>
      <c r="J120" s="462">
        <v>185</v>
      </c>
      <c r="K120" s="467">
        <f>(+J120-H120)/H120</f>
        <v>0.16352201257861634</v>
      </c>
      <c r="L120" s="467">
        <f>(+J120-I120)/I120</f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26">(+Q120-O120)/O120</f>
        <v>-0.1326530612244898</v>
      </c>
      <c r="S120" s="467">
        <f t="shared" ref="S120:S130" si="27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28">(+W120-U120)/U120</f>
        <v>0.16352201257861634</v>
      </c>
      <c r="Y120" s="467">
        <f t="shared" ref="Y120:Y130" si="29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>(+D121-B121)/B121</f>
        <v>-7.1684587813620068E-2</v>
      </c>
      <c r="F121" s="467">
        <f>(+D121-C121)/C121</f>
        <v>-0.19062499999999999</v>
      </c>
      <c r="H121" s="462">
        <v>166</v>
      </c>
      <c r="I121" s="462">
        <v>210</v>
      </c>
      <c r="J121" s="462">
        <v>245</v>
      </c>
      <c r="K121" s="467">
        <f>(+J121-H121)/H121</f>
        <v>0.4759036144578313</v>
      </c>
      <c r="L121" s="467">
        <f>(+J121-I121)/I121</f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26"/>
        <v>-7.1684587813620068E-2</v>
      </c>
      <c r="S121" s="467">
        <f t="shared" si="27"/>
        <v>-0.19062499999999999</v>
      </c>
      <c r="U121" s="462">
        <v>166</v>
      </c>
      <c r="V121" s="462">
        <v>210</v>
      </c>
      <c r="W121" s="462">
        <v>245</v>
      </c>
      <c r="X121" s="467">
        <f t="shared" si="28"/>
        <v>0.4759036144578313</v>
      </c>
      <c r="Y121" s="467">
        <f t="shared" si="29"/>
        <v>0.16666666666666666</v>
      </c>
    </row>
    <row r="122" spans="1:25" ht="12.75" customHeight="1" x14ac:dyDescent="0.2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6"/>
        <v>-1</v>
      </c>
      <c r="S122" s="467">
        <f t="shared" si="27"/>
        <v>-1</v>
      </c>
      <c r="U122" s="11">
        <v>220</v>
      </c>
      <c r="V122" s="11">
        <v>197</v>
      </c>
      <c r="W122" s="11"/>
      <c r="X122" s="467">
        <f t="shared" si="28"/>
        <v>-1</v>
      </c>
      <c r="Y122" s="467">
        <f t="shared" si="29"/>
        <v>-1</v>
      </c>
    </row>
    <row r="123" spans="1:25" ht="12.75" customHeight="1" x14ac:dyDescent="0.2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6"/>
        <v>-1</v>
      </c>
      <c r="S123" s="467">
        <f t="shared" si="27"/>
        <v>-1</v>
      </c>
      <c r="U123" s="11">
        <v>302</v>
      </c>
      <c r="V123" s="11">
        <v>221</v>
      </c>
      <c r="W123" s="11"/>
      <c r="X123" s="467">
        <f t="shared" si="28"/>
        <v>-1</v>
      </c>
      <c r="Y123" s="467">
        <f t="shared" si="29"/>
        <v>-1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6"/>
        <v>-1</v>
      </c>
      <c r="S124" s="467">
        <f t="shared" si="27"/>
        <v>-1</v>
      </c>
      <c r="U124" s="11">
        <v>279</v>
      </c>
      <c r="V124" s="11">
        <v>272</v>
      </c>
      <c r="W124" s="11"/>
      <c r="X124" s="467">
        <f t="shared" si="28"/>
        <v>-1</v>
      </c>
      <c r="Y124" s="467">
        <f t="shared" si="29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6"/>
        <v>-1</v>
      </c>
      <c r="S125" s="467">
        <f t="shared" si="27"/>
        <v>-1</v>
      </c>
      <c r="U125" s="11">
        <v>266</v>
      </c>
      <c r="V125" s="11">
        <v>323</v>
      </c>
      <c r="W125" s="11"/>
      <c r="X125" s="467">
        <f t="shared" si="28"/>
        <v>-1</v>
      </c>
      <c r="Y125" s="467">
        <f t="shared" si="2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6"/>
        <v>-1</v>
      </c>
      <c r="S126" s="467">
        <f t="shared" si="27"/>
        <v>-1</v>
      </c>
      <c r="U126" s="11">
        <v>290</v>
      </c>
      <c r="V126" s="11">
        <v>306</v>
      </c>
      <c r="W126" s="11"/>
      <c r="X126" s="467">
        <f t="shared" si="28"/>
        <v>-1</v>
      </c>
      <c r="Y126" s="467">
        <f t="shared" si="2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6"/>
        <v>-1</v>
      </c>
      <c r="S127" s="467">
        <f t="shared" si="27"/>
        <v>-1</v>
      </c>
      <c r="U127" s="11">
        <v>277</v>
      </c>
      <c r="V127" s="11">
        <v>332</v>
      </c>
      <c r="W127" s="11"/>
      <c r="X127" s="467">
        <f t="shared" si="28"/>
        <v>-1</v>
      </c>
      <c r="Y127" s="467">
        <f t="shared" si="2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6"/>
        <v>-1</v>
      </c>
      <c r="S128" s="467">
        <f t="shared" si="27"/>
        <v>-1</v>
      </c>
      <c r="U128" s="11">
        <v>227</v>
      </c>
      <c r="V128" s="11">
        <v>361</v>
      </c>
      <c r="W128" s="11"/>
      <c r="X128" s="467">
        <f t="shared" si="28"/>
        <v>-1</v>
      </c>
      <c r="Y128" s="467">
        <f t="shared" si="2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6"/>
        <v>-1</v>
      </c>
      <c r="S129" s="467">
        <f t="shared" si="27"/>
        <v>-1</v>
      </c>
      <c r="U129" s="11">
        <v>198</v>
      </c>
      <c r="V129" s="11">
        <v>285</v>
      </c>
      <c r="W129" s="11"/>
      <c r="X129" s="467">
        <f t="shared" si="28"/>
        <v>-1</v>
      </c>
      <c r="Y129" s="467">
        <f t="shared" si="2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6"/>
        <v>-1</v>
      </c>
      <c r="S130" s="451">
        <f t="shared" si="27"/>
        <v>-1</v>
      </c>
      <c r="T130"/>
      <c r="U130" s="11">
        <v>216</v>
      </c>
      <c r="V130" s="11">
        <v>247</v>
      </c>
      <c r="W130" s="11"/>
      <c r="X130" s="451">
        <f t="shared" si="28"/>
        <v>-1</v>
      </c>
      <c r="Y130" s="451">
        <f t="shared" si="2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680</v>
      </c>
      <c r="C132" s="462">
        <f>SUM(C119:C130)</f>
        <v>777</v>
      </c>
      <c r="D132" s="462">
        <f>SUM(D119:D130)</f>
        <v>629</v>
      </c>
      <c r="E132" s="467">
        <f>(+D132-B132)/B132</f>
        <v>-7.4999999999999997E-2</v>
      </c>
      <c r="F132" s="467">
        <f>(+D132-C132)/C132</f>
        <v>-0.19047619047619047</v>
      </c>
      <c r="H132" s="462">
        <f>SUM(H119:H131)</f>
        <v>487</v>
      </c>
      <c r="I132" s="462">
        <f>SUM(I119:I131)</f>
        <v>508</v>
      </c>
      <c r="J132" s="462">
        <f>SUM(J119:J131)</f>
        <v>597</v>
      </c>
      <c r="K132" s="467">
        <f>(+J132-H132)/H132</f>
        <v>0.22587268993839835</v>
      </c>
      <c r="L132" s="467">
        <f>(+J132-I132)/I132</f>
        <v>0.17519685039370078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629</v>
      </c>
      <c r="R132" s="467">
        <f>(+Q132-O132)/O132</f>
        <v>-0.82321528948847666</v>
      </c>
      <c r="S132" s="467">
        <f>(+Q132-P132)/P132</f>
        <v>-0.81997710360618203</v>
      </c>
      <c r="U132" s="462">
        <f>SUM(U119:U131)</f>
        <v>2762</v>
      </c>
      <c r="V132" s="462">
        <f>SUM(V119:V131)</f>
        <v>3052</v>
      </c>
      <c r="W132" s="462">
        <f>SUM(W119:W131)</f>
        <v>597</v>
      </c>
      <c r="X132" s="467">
        <f>(+W132-U132)/U132</f>
        <v>-0.78385228095582915</v>
      </c>
      <c r="Y132" s="467">
        <f>(+W132-V132)/V132</f>
        <v>-0.80439056356487548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>(+D139-B139)/B139</f>
        <v>-0.32183908045977011</v>
      </c>
      <c r="F139" s="467">
        <f>(+D139-C139)/C139</f>
        <v>-0.38860103626943004</v>
      </c>
      <c r="H139" s="462">
        <v>122</v>
      </c>
      <c r="I139" s="462">
        <v>133</v>
      </c>
      <c r="J139" s="462">
        <v>157</v>
      </c>
      <c r="K139" s="467">
        <f>(+J139-H139)/H139</f>
        <v>0.28688524590163933</v>
      </c>
      <c r="L139" s="467">
        <f>(+J139-I139)/I139</f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30">(+Q139-O139)/O139</f>
        <v>-0.32183908045977011</v>
      </c>
      <c r="S139" s="467">
        <f t="shared" ref="S139:S149" si="31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32">(+W139-U139)/U139</f>
        <v>0.28688524590163933</v>
      </c>
      <c r="Y139" s="467">
        <f t="shared" ref="Y139:Y149" si="33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>(+D140-B140)/B140</f>
        <v>-0.18345323741007194</v>
      </c>
      <c r="F140" s="467">
        <f>(+D140-C140)/C140</f>
        <v>-0.14661654135338345</v>
      </c>
      <c r="H140" s="462">
        <v>180</v>
      </c>
      <c r="I140" s="462">
        <v>177</v>
      </c>
      <c r="J140" s="462">
        <v>169</v>
      </c>
      <c r="K140" s="467">
        <f>(+J140-H140)/H140</f>
        <v>-6.1111111111111109E-2</v>
      </c>
      <c r="L140" s="467">
        <f>(+J140-I140)/I140</f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30"/>
        <v>-0.18345323741007194</v>
      </c>
      <c r="S140" s="467">
        <f t="shared" si="31"/>
        <v>-0.14661654135338345</v>
      </c>
      <c r="U140" s="462">
        <v>180</v>
      </c>
      <c r="V140" s="462">
        <v>177</v>
      </c>
      <c r="W140" s="462">
        <v>169</v>
      </c>
      <c r="X140" s="467">
        <f t="shared" si="32"/>
        <v>-6.1111111111111109E-2</v>
      </c>
      <c r="Y140" s="467">
        <f t="shared" si="33"/>
        <v>-4.519774011299435E-2</v>
      </c>
    </row>
    <row r="141" spans="1:25" ht="12.75" customHeight="1" x14ac:dyDescent="0.2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30"/>
        <v>-1</v>
      </c>
      <c r="S141" s="467">
        <f t="shared" si="31"/>
        <v>-1</v>
      </c>
      <c r="U141" s="11">
        <v>193</v>
      </c>
      <c r="V141" s="11">
        <v>179</v>
      </c>
      <c r="W141" s="11"/>
      <c r="X141" s="467">
        <f t="shared" si="32"/>
        <v>-1</v>
      </c>
      <c r="Y141" s="467">
        <f t="shared" si="33"/>
        <v>-1</v>
      </c>
    </row>
    <row r="142" spans="1:25" ht="12.75" customHeight="1" x14ac:dyDescent="0.2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30"/>
        <v>-1</v>
      </c>
      <c r="S142" s="467">
        <f t="shared" si="31"/>
        <v>-1</v>
      </c>
      <c r="U142" s="11">
        <v>264</v>
      </c>
      <c r="V142" s="11">
        <v>170</v>
      </c>
      <c r="W142" s="11"/>
      <c r="X142" s="467">
        <f t="shared" si="32"/>
        <v>-1</v>
      </c>
      <c r="Y142" s="467">
        <f t="shared" si="33"/>
        <v>-1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30"/>
        <v>-1</v>
      </c>
      <c r="S143" s="467">
        <f t="shared" si="31"/>
        <v>-1</v>
      </c>
      <c r="U143" s="11">
        <v>228</v>
      </c>
      <c r="V143" s="11">
        <v>227</v>
      </c>
      <c r="W143" s="11"/>
      <c r="X143" s="467">
        <f t="shared" si="32"/>
        <v>-1</v>
      </c>
      <c r="Y143" s="467">
        <f t="shared" si="33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30"/>
        <v>-1</v>
      </c>
      <c r="S144" s="467">
        <f t="shared" si="31"/>
        <v>-1</v>
      </c>
      <c r="U144" s="11">
        <v>242</v>
      </c>
      <c r="V144" s="11">
        <v>292</v>
      </c>
      <c r="W144" s="11"/>
      <c r="X144" s="467">
        <f t="shared" si="32"/>
        <v>-1</v>
      </c>
      <c r="Y144" s="467">
        <f t="shared" si="33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30"/>
        <v>-1</v>
      </c>
      <c r="S145" s="467">
        <f t="shared" si="31"/>
        <v>-1</v>
      </c>
      <c r="U145" s="11">
        <v>276</v>
      </c>
      <c r="V145" s="11">
        <v>271</v>
      </c>
      <c r="W145" s="11"/>
      <c r="X145" s="467">
        <f t="shared" si="32"/>
        <v>-1</v>
      </c>
      <c r="Y145" s="467">
        <f t="shared" si="33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30"/>
        <v>-1</v>
      </c>
      <c r="S146" s="467">
        <f t="shared" si="31"/>
        <v>-1</v>
      </c>
      <c r="U146" s="11">
        <v>226</v>
      </c>
      <c r="V146" s="11">
        <v>231</v>
      </c>
      <c r="W146" s="11"/>
      <c r="X146" s="467">
        <f t="shared" si="32"/>
        <v>-1</v>
      </c>
      <c r="Y146" s="467">
        <f t="shared" si="33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30"/>
        <v>-1</v>
      </c>
      <c r="S147" s="467">
        <f t="shared" si="31"/>
        <v>-1</v>
      </c>
      <c r="U147" s="11">
        <v>201</v>
      </c>
      <c r="V147" s="11">
        <v>240</v>
      </c>
      <c r="W147" s="11"/>
      <c r="X147" s="467">
        <f t="shared" si="32"/>
        <v>-1</v>
      </c>
      <c r="Y147" s="467">
        <f t="shared" si="33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30"/>
        <v>-1</v>
      </c>
      <c r="S148" s="467">
        <f t="shared" si="31"/>
        <v>-1</v>
      </c>
      <c r="U148" s="11">
        <v>180</v>
      </c>
      <c r="V148" s="11">
        <v>220</v>
      </c>
      <c r="W148" s="11"/>
      <c r="X148" s="467">
        <f t="shared" si="32"/>
        <v>-1</v>
      </c>
      <c r="Y148" s="467">
        <f t="shared" si="33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30"/>
        <v>-1</v>
      </c>
      <c r="S149" s="451">
        <f t="shared" si="31"/>
        <v>-1</v>
      </c>
      <c r="T149"/>
      <c r="U149" s="11">
        <v>159</v>
      </c>
      <c r="V149" s="11">
        <v>214</v>
      </c>
      <c r="W149" s="11"/>
      <c r="X149" s="451">
        <f t="shared" si="32"/>
        <v>-1</v>
      </c>
      <c r="Y149" s="451">
        <f t="shared" si="33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637</v>
      </c>
      <c r="C151" s="462">
        <f>SUM(C138:C149)</f>
        <v>646</v>
      </c>
      <c r="D151" s="462">
        <f>SUM(D138:D149)</f>
        <v>489</v>
      </c>
      <c r="E151" s="467">
        <f>(+D151-B151)/B151</f>
        <v>-0.23233908948194662</v>
      </c>
      <c r="F151" s="467">
        <f>(+D151-C151)/C151</f>
        <v>-0.24303405572755418</v>
      </c>
      <c r="H151" s="462">
        <f>SUM(H138:H149)</f>
        <v>411</v>
      </c>
      <c r="I151" s="462">
        <f>SUM(I138:I149)</f>
        <v>427</v>
      </c>
      <c r="J151" s="462">
        <f>SUM(J138:J149)</f>
        <v>459</v>
      </c>
      <c r="K151" s="467">
        <f>(+J151-H151)/H151</f>
        <v>0.11678832116788321</v>
      </c>
      <c r="L151" s="467">
        <f>(+J151-I151)/I151</f>
        <v>7.4941451990632318E-2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489</v>
      </c>
      <c r="R151" s="467">
        <f>(+Q151-O151)/O151</f>
        <v>-0.84035259549461316</v>
      </c>
      <c r="S151" s="467">
        <f>(+Q151-P151)/P151</f>
        <v>-0.82799859303552581</v>
      </c>
      <c r="U151" s="462">
        <f>SUM(U138:U149)</f>
        <v>2380</v>
      </c>
      <c r="V151" s="462">
        <f>SUM(V138:V149)</f>
        <v>2471</v>
      </c>
      <c r="W151" s="462">
        <f>SUM(W138:W149)</f>
        <v>459</v>
      </c>
      <c r="X151" s="467">
        <f>(+W151-U151)/U151</f>
        <v>-0.80714285714285716</v>
      </c>
      <c r="Y151" s="467">
        <f>(+W151-V151)/V151</f>
        <v>-0.81424524484014571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44350</v>
      </c>
      <c r="F155" s="468" t="s">
        <v>117</v>
      </c>
      <c r="G155" s="468"/>
      <c r="N155" s="461">
        <f ca="1">TODAY()</f>
        <v>44350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0.26250000000000001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>(+D160-B160)/B160</f>
        <v>-0.17088607594936708</v>
      </c>
      <c r="F160" s="467">
        <f>(+D160-C160)/C160</f>
        <v>-0.30687830687830686</v>
      </c>
      <c r="H160" s="462">
        <v>99</v>
      </c>
      <c r="I160" s="462">
        <v>99</v>
      </c>
      <c r="J160" s="462">
        <v>111</v>
      </c>
      <c r="K160" s="467">
        <f>(+J160-H160)/H160</f>
        <v>0.12121212121212122</v>
      </c>
      <c r="L160" s="467">
        <f>(+J160-I160)/I160</f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34">(+Q160-O160)/O160</f>
        <v>-0.17088607594936708</v>
      </c>
      <c r="S160" s="467">
        <f t="shared" ref="S160:S170" si="35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36">(+W160-U160)/U160</f>
        <v>0.12121212121212122</v>
      </c>
      <c r="Y160" s="467">
        <f t="shared" ref="Y160:Y170" si="37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>(+D161-B161)/B161</f>
        <v>-0.21052631578947367</v>
      </c>
      <c r="F161" s="467">
        <f>(+D161-C161)/C161</f>
        <v>-0.20289855072463769</v>
      </c>
      <c r="H161" s="462">
        <v>122</v>
      </c>
      <c r="I161" s="462">
        <v>127</v>
      </c>
      <c r="J161" s="462">
        <v>132</v>
      </c>
      <c r="K161" s="467">
        <f>(+J161-H161)/H161</f>
        <v>8.1967213114754092E-2</v>
      </c>
      <c r="L161" s="467">
        <f>(+J161-I161)/I161</f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34"/>
        <v>-0.21052631578947367</v>
      </c>
      <c r="S161" s="467">
        <f t="shared" si="35"/>
        <v>-0.20289855072463769</v>
      </c>
      <c r="U161" s="462">
        <v>122</v>
      </c>
      <c r="V161" s="462">
        <v>127</v>
      </c>
      <c r="W161" s="462">
        <v>132</v>
      </c>
      <c r="X161" s="467">
        <f t="shared" si="36"/>
        <v>8.1967213114754092E-2</v>
      </c>
      <c r="Y161" s="467">
        <f t="shared" si="37"/>
        <v>3.937007874015748E-2</v>
      </c>
    </row>
    <row r="162" spans="1:25" ht="12.75" customHeight="1" x14ac:dyDescent="0.2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4"/>
        <v>-1</v>
      </c>
      <c r="S162" s="467">
        <f t="shared" si="35"/>
        <v>-1</v>
      </c>
      <c r="U162" s="11">
        <v>147</v>
      </c>
      <c r="V162" s="11">
        <v>103</v>
      </c>
      <c r="W162" s="11"/>
      <c r="X162" s="467">
        <f t="shared" si="36"/>
        <v>-1</v>
      </c>
      <c r="Y162" s="467">
        <f t="shared" si="37"/>
        <v>-1</v>
      </c>
    </row>
    <row r="163" spans="1:25" ht="12.75" customHeight="1" x14ac:dyDescent="0.2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4"/>
        <v>-1</v>
      </c>
      <c r="S163" s="467">
        <f t="shared" si="35"/>
        <v>-1</v>
      </c>
      <c r="U163" s="11">
        <v>222</v>
      </c>
      <c r="V163" s="11">
        <v>129</v>
      </c>
      <c r="W163" s="11"/>
      <c r="X163" s="467">
        <f t="shared" si="36"/>
        <v>-1</v>
      </c>
      <c r="Y163" s="467">
        <f t="shared" si="37"/>
        <v>-1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4"/>
        <v>-1</v>
      </c>
      <c r="S164" s="467">
        <f t="shared" si="35"/>
        <v>-1</v>
      </c>
      <c r="U164" s="11">
        <v>185</v>
      </c>
      <c r="V164" s="11">
        <v>203</v>
      </c>
      <c r="W164" s="11"/>
      <c r="X164" s="467">
        <f t="shared" si="36"/>
        <v>-1</v>
      </c>
      <c r="Y164" s="467">
        <f t="shared" si="37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4"/>
        <v>-1</v>
      </c>
      <c r="S165" s="467">
        <f t="shared" si="35"/>
        <v>-1</v>
      </c>
      <c r="U165" s="11">
        <v>186</v>
      </c>
      <c r="V165" s="11">
        <v>236</v>
      </c>
      <c r="W165" s="11"/>
      <c r="X165" s="467">
        <f t="shared" si="36"/>
        <v>-1</v>
      </c>
      <c r="Y165" s="467">
        <f t="shared" si="37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4"/>
        <v>-1</v>
      </c>
      <c r="S166" s="467">
        <f t="shared" si="35"/>
        <v>-1</v>
      </c>
      <c r="U166" s="11">
        <v>229</v>
      </c>
      <c r="V166" s="11">
        <v>222</v>
      </c>
      <c r="W166" s="11"/>
      <c r="X166" s="467">
        <f t="shared" si="36"/>
        <v>-1</v>
      </c>
      <c r="Y166" s="467">
        <f t="shared" si="37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4"/>
        <v>-1</v>
      </c>
      <c r="S167" s="467">
        <f t="shared" si="35"/>
        <v>-1</v>
      </c>
      <c r="U167" s="11">
        <v>146</v>
      </c>
      <c r="V167" s="11">
        <v>233</v>
      </c>
      <c r="W167" s="11"/>
      <c r="X167" s="467">
        <f t="shared" si="36"/>
        <v>-1</v>
      </c>
      <c r="Y167" s="467">
        <f t="shared" si="37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4"/>
        <v>-1</v>
      </c>
      <c r="S168" s="467">
        <f t="shared" si="35"/>
        <v>-1</v>
      </c>
      <c r="U168" s="11">
        <v>184</v>
      </c>
      <c r="V168" s="11">
        <v>227</v>
      </c>
      <c r="W168" s="11"/>
      <c r="X168" s="467">
        <f t="shared" si="36"/>
        <v>-1</v>
      </c>
      <c r="Y168" s="467">
        <f t="shared" si="37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4"/>
        <v>-1</v>
      </c>
      <c r="S169" s="467">
        <f t="shared" si="35"/>
        <v>-1</v>
      </c>
      <c r="U169" s="11">
        <v>152</v>
      </c>
      <c r="V169" s="11">
        <v>184</v>
      </c>
      <c r="W169" s="11"/>
      <c r="X169" s="467">
        <f t="shared" si="36"/>
        <v>-1</v>
      </c>
      <c r="Y169" s="467">
        <f t="shared" si="37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4"/>
        <v>-1</v>
      </c>
      <c r="S170" s="451">
        <f t="shared" si="35"/>
        <v>-1</v>
      </c>
      <c r="T170"/>
      <c r="U170" s="11">
        <v>115</v>
      </c>
      <c r="V170" s="11">
        <v>158</v>
      </c>
      <c r="W170" s="11"/>
      <c r="X170" s="451">
        <f t="shared" si="36"/>
        <v>-1</v>
      </c>
      <c r="Y170" s="451">
        <f t="shared" si="37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526</v>
      </c>
      <c r="C172" s="462">
        <f>SUM(C159:C170)</f>
        <v>548</v>
      </c>
      <c r="D172" s="462">
        <f>SUM(D159:D170)</f>
        <v>429</v>
      </c>
      <c r="E172" s="467">
        <f>(+D172-B172)/B172</f>
        <v>-0.18441064638783269</v>
      </c>
      <c r="F172" s="467">
        <f>(+D172-C172)/C172</f>
        <v>-0.21715328467153286</v>
      </c>
      <c r="H172" s="462">
        <f>SUM(H159:H170)</f>
        <v>301</v>
      </c>
      <c r="I172" s="462">
        <f>SUM(I159:I170)</f>
        <v>314</v>
      </c>
      <c r="J172" s="462">
        <f>SUM(J159:J170)</f>
        <v>344</v>
      </c>
      <c r="K172" s="467">
        <f>(+J172-H172)/H172</f>
        <v>0.14285714285714285</v>
      </c>
      <c r="L172" s="467">
        <f>(+J172-I172)/I172</f>
        <v>9.5541401273885357E-2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429</v>
      </c>
      <c r="R172" s="467">
        <f>(+Q172-O172)/O172</f>
        <v>-0.82012578616352205</v>
      </c>
      <c r="S172" s="467">
        <f>(+Q172-P172)/P172</f>
        <v>-0.81134564643799467</v>
      </c>
      <c r="U172" s="462">
        <f>SUM(U159:U170)</f>
        <v>1867</v>
      </c>
      <c r="V172" s="462">
        <f>SUM(V159:V170)</f>
        <v>2009</v>
      </c>
      <c r="W172" s="462">
        <f>SUM(W159:W170)</f>
        <v>344</v>
      </c>
      <c r="X172" s="467">
        <f>(+W172-U172)/U172</f>
        <v>-0.81574718800214252</v>
      </c>
      <c r="Y172" s="467">
        <f>(+W172-V172)/V172</f>
        <v>-0.82877053260328526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-0.27433628318584069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>(+D179-B179)/B179</f>
        <v>-3.3333333333333333E-2</v>
      </c>
      <c r="F179" s="467">
        <f>(+D179-C179)/C179</f>
        <v>-3.3333333333333333E-2</v>
      </c>
      <c r="H179" s="462">
        <v>78</v>
      </c>
      <c r="I179" s="462">
        <v>74</v>
      </c>
      <c r="J179" s="462">
        <v>80</v>
      </c>
      <c r="K179" s="467">
        <f>(+J179-H179)/H179</f>
        <v>2.564102564102564E-2</v>
      </c>
      <c r="L179" s="467">
        <f>(+J179-I179)/I179</f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38">(+Q179-O179)/O179</f>
        <v>-3.3333333333333333E-2</v>
      </c>
      <c r="S179" s="467">
        <f t="shared" ref="S179:S189" si="39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40">(+W179-U179)/U179</f>
        <v>2.564102564102564E-2</v>
      </c>
      <c r="Y179" s="467">
        <f t="shared" ref="Y179:Y189" si="41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>(+D180-B180)/B180</f>
        <v>5.46875E-2</v>
      </c>
      <c r="F180" s="467">
        <f>(+D180-C180)/C180</f>
        <v>3.8461538461538464E-2</v>
      </c>
      <c r="H180" s="462">
        <v>94</v>
      </c>
      <c r="I180" s="462">
        <v>97</v>
      </c>
      <c r="J180" s="462">
        <v>123</v>
      </c>
      <c r="K180" s="467">
        <f>(+J180-H180)/H180</f>
        <v>0.30851063829787234</v>
      </c>
      <c r="L180" s="467">
        <f>(+J180-I180)/I180</f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38"/>
        <v>5.46875E-2</v>
      </c>
      <c r="S180" s="467">
        <f t="shared" si="39"/>
        <v>3.8461538461538464E-2</v>
      </c>
      <c r="U180" s="462">
        <v>94</v>
      </c>
      <c r="V180" s="462">
        <v>97</v>
      </c>
      <c r="W180" s="462">
        <v>123</v>
      </c>
      <c r="X180" s="467">
        <f t="shared" si="40"/>
        <v>0.30851063829787234</v>
      </c>
      <c r="Y180" s="467">
        <f t="shared" si="41"/>
        <v>0.26804123711340205</v>
      </c>
    </row>
    <row r="181" spans="1:25" ht="12.75" customHeight="1" x14ac:dyDescent="0.2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8"/>
        <v>-1</v>
      </c>
      <c r="S181" s="467">
        <f t="shared" si="39"/>
        <v>-1</v>
      </c>
      <c r="U181" s="11">
        <v>108</v>
      </c>
      <c r="V181" s="11">
        <v>99</v>
      </c>
      <c r="W181" s="11"/>
      <c r="X181" s="467">
        <f t="shared" si="40"/>
        <v>-1</v>
      </c>
      <c r="Y181" s="467">
        <f t="shared" si="41"/>
        <v>-1</v>
      </c>
    </row>
    <row r="182" spans="1:25" ht="12.75" customHeight="1" x14ac:dyDescent="0.2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8"/>
        <v>-1</v>
      </c>
      <c r="S182" s="467">
        <f t="shared" si="39"/>
        <v>-1</v>
      </c>
      <c r="U182" s="11">
        <v>147</v>
      </c>
      <c r="V182" s="11">
        <v>93</v>
      </c>
      <c r="W182" s="11"/>
      <c r="X182" s="467">
        <f t="shared" si="40"/>
        <v>-1</v>
      </c>
      <c r="Y182" s="467">
        <f t="shared" si="41"/>
        <v>-1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8"/>
        <v>-1</v>
      </c>
      <c r="S183" s="467">
        <f t="shared" si="39"/>
        <v>-1</v>
      </c>
      <c r="U183" s="11">
        <v>136</v>
      </c>
      <c r="V183" s="11">
        <v>149</v>
      </c>
      <c r="W183" s="11"/>
      <c r="X183" s="467">
        <f t="shared" si="40"/>
        <v>-1</v>
      </c>
      <c r="Y183" s="467">
        <f t="shared" si="41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8"/>
        <v>-1</v>
      </c>
      <c r="S184" s="467">
        <f t="shared" si="39"/>
        <v>-1</v>
      </c>
      <c r="U184" s="11">
        <v>139</v>
      </c>
      <c r="V184" s="11">
        <v>146</v>
      </c>
      <c r="W184" s="11"/>
      <c r="X184" s="467">
        <f t="shared" si="40"/>
        <v>-1</v>
      </c>
      <c r="Y184" s="467">
        <f t="shared" si="41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8"/>
        <v>-1</v>
      </c>
      <c r="S185" s="467">
        <f t="shared" si="39"/>
        <v>-1</v>
      </c>
      <c r="U185" s="11">
        <v>161</v>
      </c>
      <c r="V185" s="11">
        <v>132</v>
      </c>
      <c r="W185" s="11"/>
      <c r="X185" s="467">
        <f t="shared" si="40"/>
        <v>-1</v>
      </c>
      <c r="Y185" s="467">
        <f t="shared" si="41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8"/>
        <v>-1</v>
      </c>
      <c r="S186" s="467">
        <f t="shared" si="39"/>
        <v>-1</v>
      </c>
      <c r="U186" s="11">
        <v>131</v>
      </c>
      <c r="V186" s="11">
        <v>178</v>
      </c>
      <c r="W186" s="11"/>
      <c r="X186" s="467">
        <f t="shared" si="40"/>
        <v>-1</v>
      </c>
      <c r="Y186" s="467">
        <f t="shared" si="41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8"/>
        <v>-1</v>
      </c>
      <c r="S187" s="467">
        <f t="shared" si="39"/>
        <v>-1</v>
      </c>
      <c r="U187" s="11">
        <v>139</v>
      </c>
      <c r="V187" s="11">
        <v>152</v>
      </c>
      <c r="W187" s="11"/>
      <c r="X187" s="467">
        <f t="shared" si="40"/>
        <v>-1</v>
      </c>
      <c r="Y187" s="467">
        <f t="shared" si="41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8"/>
        <v>-1</v>
      </c>
      <c r="S188" s="467">
        <f t="shared" si="39"/>
        <v>-1</v>
      </c>
      <c r="U188" s="11">
        <v>121</v>
      </c>
      <c r="V188" s="11">
        <v>135</v>
      </c>
      <c r="W188" s="11"/>
      <c r="X188" s="467">
        <f t="shared" si="40"/>
        <v>-1</v>
      </c>
      <c r="Y188" s="467">
        <f t="shared" si="41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8"/>
        <v>-1</v>
      </c>
      <c r="S189" s="451">
        <f t="shared" si="39"/>
        <v>-1</v>
      </c>
      <c r="T189"/>
      <c r="U189" s="11">
        <v>109</v>
      </c>
      <c r="V189" s="11">
        <v>125</v>
      </c>
      <c r="W189" s="11"/>
      <c r="X189" s="451">
        <f t="shared" si="40"/>
        <v>-1</v>
      </c>
      <c r="Y189" s="451">
        <f t="shared" si="41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331</v>
      </c>
      <c r="C191" s="462">
        <f>SUM(C178:C189)</f>
        <v>324</v>
      </c>
      <c r="D191" s="462">
        <f>SUM(D178:D189)</f>
        <v>304</v>
      </c>
      <c r="E191" s="467">
        <f>(+D191-B191)/B191</f>
        <v>-8.1570996978851965E-2</v>
      </c>
      <c r="F191" s="467">
        <f>(+D191-C191)/C191</f>
        <v>-6.1728395061728392E-2</v>
      </c>
      <c r="H191" s="462">
        <f>SUM(H178:H189)</f>
        <v>247</v>
      </c>
      <c r="I191" s="462">
        <f>SUM(I178:I189)</f>
        <v>278</v>
      </c>
      <c r="J191" s="462">
        <f>SUM(J178:J189)</f>
        <v>294</v>
      </c>
      <c r="K191" s="467">
        <f>(+J191-H191)/H191</f>
        <v>0.19028340080971659</v>
      </c>
      <c r="L191" s="467">
        <f>(+J191-I191)/I191</f>
        <v>5.7553956834532377E-2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304</v>
      </c>
      <c r="R191" s="467">
        <f>(+Q191-O191)/O191</f>
        <v>-0.81937017231134879</v>
      </c>
      <c r="S191" s="467">
        <f>(+Q191-P191)/P191</f>
        <v>-0.80298120544394036</v>
      </c>
      <c r="U191" s="462">
        <f>SUM(U178:U189)</f>
        <v>1438</v>
      </c>
      <c r="V191" s="462">
        <f>SUM(V178:V189)</f>
        <v>1487</v>
      </c>
      <c r="W191" s="462">
        <f>SUM(W178:W189)</f>
        <v>294</v>
      </c>
      <c r="X191" s="467">
        <f>(+W191-U191)/U191</f>
        <v>-0.79554937413073712</v>
      </c>
      <c r="Y191" s="467">
        <f>(+W191-V191)/V191</f>
        <v>-0.8022864828513786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44350</v>
      </c>
      <c r="F193" s="468" t="s">
        <v>120</v>
      </c>
      <c r="G193" s="468"/>
      <c r="N193" s="461">
        <f ca="1">TODAY()</f>
        <v>44350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-4.9180327868852458E-2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>(+D198-B198)/B198</f>
        <v>-0.46969696969696972</v>
      </c>
      <c r="F198" s="467">
        <f>(+D198-C198)/C198</f>
        <v>-0.33962264150943394</v>
      </c>
      <c r="H198" s="462">
        <v>45</v>
      </c>
      <c r="I198" s="462">
        <v>44</v>
      </c>
      <c r="J198" s="462">
        <v>43</v>
      </c>
      <c r="K198" s="467">
        <f>(+J198-H198)/H198</f>
        <v>-4.4444444444444446E-2</v>
      </c>
      <c r="L198" s="467">
        <f>(+J198-I198)/I198</f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42">(+Q198-O198)/O198</f>
        <v>-0.46969696969696972</v>
      </c>
      <c r="S198" s="467">
        <f t="shared" ref="S198:S208" si="43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44">(+W198-U198)/U198</f>
        <v>-4.4444444444444446E-2</v>
      </c>
      <c r="Y198" s="467">
        <f t="shared" ref="Y198:Y208" si="45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>(+D199-B199)/B199</f>
        <v>-0.12</v>
      </c>
      <c r="F199" s="467">
        <f>(+D199-C199)/C199</f>
        <v>-1.1235955056179775E-2</v>
      </c>
      <c r="H199" s="462">
        <v>69</v>
      </c>
      <c r="I199" s="462">
        <v>57</v>
      </c>
      <c r="J199" s="462">
        <v>57</v>
      </c>
      <c r="K199" s="467">
        <f>(+J199-H199)/H199</f>
        <v>-0.17391304347826086</v>
      </c>
      <c r="L199" s="467">
        <f>(+J199-I199)/I199</f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42"/>
        <v>-0.12</v>
      </c>
      <c r="S199" s="467">
        <f t="shared" si="43"/>
        <v>-1.1235955056179775E-2</v>
      </c>
      <c r="U199" s="462">
        <v>69</v>
      </c>
      <c r="V199" s="462">
        <v>57</v>
      </c>
      <c r="W199" s="462">
        <v>57</v>
      </c>
      <c r="X199" s="467">
        <f t="shared" si="44"/>
        <v>-0.17391304347826086</v>
      </c>
      <c r="Y199" s="467">
        <f t="shared" si="45"/>
        <v>0</v>
      </c>
    </row>
    <row r="200" spans="1:25" ht="12.75" customHeight="1" x14ac:dyDescent="0.2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2"/>
        <v>-1</v>
      </c>
      <c r="S200" s="467">
        <f t="shared" si="43"/>
        <v>-1</v>
      </c>
      <c r="U200" s="11">
        <v>82</v>
      </c>
      <c r="V200" s="11">
        <v>66</v>
      </c>
      <c r="W200" s="11"/>
      <c r="X200" s="467">
        <f t="shared" si="44"/>
        <v>-1</v>
      </c>
      <c r="Y200" s="467">
        <f t="shared" si="45"/>
        <v>-1</v>
      </c>
    </row>
    <row r="201" spans="1:25" ht="12.75" customHeight="1" x14ac:dyDescent="0.2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2"/>
        <v>-1</v>
      </c>
      <c r="S201" s="467">
        <f t="shared" si="43"/>
        <v>-1</v>
      </c>
      <c r="U201" s="11">
        <v>97</v>
      </c>
      <c r="V201" s="11">
        <v>65</v>
      </c>
      <c r="W201" s="11"/>
      <c r="X201" s="467">
        <f t="shared" si="44"/>
        <v>-1</v>
      </c>
      <c r="Y201" s="467">
        <f t="shared" si="45"/>
        <v>-1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2"/>
        <v>-1</v>
      </c>
      <c r="S202" s="467">
        <f t="shared" si="43"/>
        <v>-1</v>
      </c>
      <c r="U202" s="11">
        <v>94</v>
      </c>
      <c r="V202" s="11">
        <v>106</v>
      </c>
      <c r="W202" s="11"/>
      <c r="X202" s="467">
        <f t="shared" si="44"/>
        <v>-1</v>
      </c>
      <c r="Y202" s="467">
        <f t="shared" si="45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2"/>
        <v>-1</v>
      </c>
      <c r="S203" s="467">
        <f t="shared" si="43"/>
        <v>-1</v>
      </c>
      <c r="U203" s="11">
        <v>79</v>
      </c>
      <c r="V203" s="11">
        <v>101</v>
      </c>
      <c r="W203" s="11"/>
      <c r="X203" s="467">
        <f t="shared" si="44"/>
        <v>-1</v>
      </c>
      <c r="Y203" s="467">
        <f t="shared" si="45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2"/>
        <v>-1</v>
      </c>
      <c r="S204" s="467">
        <f t="shared" si="43"/>
        <v>-1</v>
      </c>
      <c r="U204" s="11">
        <v>110</v>
      </c>
      <c r="V204" s="11">
        <v>103</v>
      </c>
      <c r="W204" s="11"/>
      <c r="X204" s="467">
        <f t="shared" si="44"/>
        <v>-1</v>
      </c>
      <c r="Y204" s="467">
        <f t="shared" si="45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2"/>
        <v>-1</v>
      </c>
      <c r="S205" s="467">
        <f t="shared" si="43"/>
        <v>-1</v>
      </c>
      <c r="U205" s="11">
        <v>80</v>
      </c>
      <c r="V205" s="11">
        <v>88</v>
      </c>
      <c r="W205" s="11"/>
      <c r="X205" s="467">
        <f t="shared" si="44"/>
        <v>-1</v>
      </c>
      <c r="Y205" s="467">
        <f t="shared" si="45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2"/>
        <v>-1</v>
      </c>
      <c r="S206" s="467">
        <f t="shared" si="43"/>
        <v>-1</v>
      </c>
      <c r="U206" s="11">
        <v>84</v>
      </c>
      <c r="V206" s="11">
        <v>91</v>
      </c>
      <c r="W206" s="11"/>
      <c r="X206" s="467">
        <f t="shared" si="44"/>
        <v>-1</v>
      </c>
      <c r="Y206" s="467">
        <f t="shared" si="45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2"/>
        <v>-1</v>
      </c>
      <c r="S207" s="467">
        <f t="shared" si="43"/>
        <v>-1</v>
      </c>
      <c r="U207" s="11">
        <v>66</v>
      </c>
      <c r="V207" s="11">
        <v>87</v>
      </c>
      <c r="W207" s="11"/>
      <c r="X207" s="467">
        <f t="shared" si="44"/>
        <v>-1</v>
      </c>
      <c r="Y207" s="467">
        <f t="shared" si="45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2"/>
        <v>-1</v>
      </c>
      <c r="S208" s="451">
        <f t="shared" si="43"/>
        <v>-1</v>
      </c>
      <c r="T208"/>
      <c r="U208" s="11">
        <v>69</v>
      </c>
      <c r="V208" s="11">
        <v>89</v>
      </c>
      <c r="W208" s="11"/>
      <c r="X208" s="451">
        <f t="shared" si="44"/>
        <v>-1</v>
      </c>
      <c r="Y208" s="451">
        <f t="shared" si="45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227</v>
      </c>
      <c r="C210" s="462">
        <f>SUM(C197:C208)</f>
        <v>184</v>
      </c>
      <c r="D210" s="462">
        <f>SUM(D197:D208)</f>
        <v>181</v>
      </c>
      <c r="E210" s="467">
        <f>(+D210-B210)/B210</f>
        <v>-0.20264317180616739</v>
      </c>
      <c r="F210" s="467">
        <f>(+D210-C210)/C210</f>
        <v>-1.6304347826086956E-2</v>
      </c>
      <c r="H210" s="462">
        <f>SUM(H197:H208)</f>
        <v>166</v>
      </c>
      <c r="I210" s="462">
        <f>SUM(I197:I208)</f>
        <v>142</v>
      </c>
      <c r="J210" s="462">
        <f>SUM(J197:J208)</f>
        <v>144</v>
      </c>
      <c r="K210" s="467">
        <f>(+J210-H210)/H210</f>
        <v>-0.13253012048192772</v>
      </c>
      <c r="L210" s="467">
        <f>(+J210-I210)/I210</f>
        <v>1.4084507042253521E-2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181</v>
      </c>
      <c r="R210" s="467">
        <f>(+Q210-O210)/O210</f>
        <v>-0.82167487684729068</v>
      </c>
      <c r="S210" s="467">
        <f>(+Q210-P210)/P210</f>
        <v>-0.79888888888888887</v>
      </c>
      <c r="U210" s="462">
        <f>SUM(U197:U208)</f>
        <v>927</v>
      </c>
      <c r="V210" s="462">
        <f>SUM(V197:V208)</f>
        <v>938</v>
      </c>
      <c r="W210" s="462">
        <f>SUM(W197:W208)</f>
        <v>144</v>
      </c>
      <c r="X210" s="467">
        <f>(+W210-U210)/U210</f>
        <v>-0.84466019417475724</v>
      </c>
      <c r="Y210" s="467">
        <f>(+W210-V210)/V210</f>
        <v>-0.84648187633262262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44350</v>
      </c>
      <c r="F212" s="464"/>
      <c r="G212" s="465" t="s">
        <v>118</v>
      </c>
      <c r="N212" s="461">
        <f ca="1">TODAY()</f>
        <v>44350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-0.15544640277376481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>(+D217-B217)/B217</f>
        <v>-9.1245791245791241E-2</v>
      </c>
      <c r="F217" s="467">
        <f>(+D217-C217)/C217</f>
        <v>-0.27524167561761548</v>
      </c>
      <c r="H217" s="462">
        <v>2002</v>
      </c>
      <c r="I217" s="462">
        <v>2080</v>
      </c>
      <c r="J217" s="462">
        <v>2209</v>
      </c>
      <c r="K217" s="467">
        <f>(+J217-H217)/H217</f>
        <v>0.10339660339660339</v>
      </c>
      <c r="L217" s="467">
        <f>(+J217-I217)/I217</f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46">(+Q217-O217)/O217</f>
        <v>-9.1245791245791241E-2</v>
      </c>
      <c r="S217" s="467">
        <f t="shared" ref="S217:S227" si="47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48">(+W217-U217)/U217</f>
        <v>0.10339660339660339</v>
      </c>
      <c r="Y217" s="467">
        <f t="shared" ref="Y217:Y227" si="49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>(+D218-B218)/B218</f>
        <v>-7.2479928635147184E-2</v>
      </c>
      <c r="F218" s="467">
        <f>(+D218-C218)/C218</f>
        <v>-1.8872375560273651E-2</v>
      </c>
      <c r="H218" s="462">
        <v>2530</v>
      </c>
      <c r="I218" s="462">
        <v>2859</v>
      </c>
      <c r="J218" s="462">
        <v>3051</v>
      </c>
      <c r="K218" s="467">
        <f>(+J218-H218)/H218</f>
        <v>0.20592885375494072</v>
      </c>
      <c r="L218" s="467">
        <f>(+J218-I218)/I218</f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46"/>
        <v>-7.2479928635147184E-2</v>
      </c>
      <c r="S218" s="467">
        <f t="shared" si="47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48"/>
        <v>0.20592885375494072</v>
      </c>
      <c r="Y218" s="467">
        <f t="shared" si="49"/>
        <v>6.715634837355719E-2</v>
      </c>
    </row>
    <row r="219" spans="1:25" ht="12.75" customHeight="1" x14ac:dyDescent="0.2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6"/>
        <v>-1</v>
      </c>
      <c r="S219" s="467">
        <f t="shared" si="47"/>
        <v>-1</v>
      </c>
      <c r="U219" s="11">
        <v>3101</v>
      </c>
      <c r="V219" s="11">
        <v>2883</v>
      </c>
      <c r="W219" s="11"/>
      <c r="X219" s="467">
        <f t="shared" si="48"/>
        <v>-1</v>
      </c>
      <c r="Y219" s="467">
        <f t="shared" si="49"/>
        <v>-1</v>
      </c>
    </row>
    <row r="220" spans="1:25" ht="12.75" customHeight="1" x14ac:dyDescent="0.2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6"/>
        <v>-1</v>
      </c>
      <c r="S220" s="467">
        <f t="shared" si="47"/>
        <v>-1</v>
      </c>
      <c r="U220" s="11">
        <v>3976</v>
      </c>
      <c r="V220" s="11">
        <v>2948</v>
      </c>
      <c r="W220" s="11"/>
      <c r="X220" s="467">
        <f t="shared" si="48"/>
        <v>-1</v>
      </c>
      <c r="Y220" s="467">
        <f t="shared" si="49"/>
        <v>-1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6"/>
        <v>-1</v>
      </c>
      <c r="S221" s="467">
        <f t="shared" si="47"/>
        <v>-1</v>
      </c>
      <c r="U221" s="11">
        <v>3967</v>
      </c>
      <c r="V221" s="11">
        <v>3716</v>
      </c>
      <c r="W221" s="11"/>
      <c r="X221" s="467">
        <f t="shared" si="48"/>
        <v>-1</v>
      </c>
      <c r="Y221" s="467">
        <f t="shared" si="49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6"/>
        <v>-1</v>
      </c>
      <c r="S222" s="467">
        <f t="shared" si="47"/>
        <v>-1</v>
      </c>
      <c r="U222" s="11">
        <v>4027</v>
      </c>
      <c r="V222" s="11">
        <v>4451</v>
      </c>
      <c r="W222" s="11"/>
      <c r="X222" s="467">
        <f t="shared" si="48"/>
        <v>-1</v>
      </c>
      <c r="Y222" s="467">
        <f t="shared" si="4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6"/>
        <v>-1</v>
      </c>
      <c r="S223" s="467">
        <f t="shared" si="47"/>
        <v>-1</v>
      </c>
      <c r="U223" s="11">
        <v>4179</v>
      </c>
      <c r="V223" s="11">
        <v>4306</v>
      </c>
      <c r="W223" s="11"/>
      <c r="X223" s="467">
        <f t="shared" si="48"/>
        <v>-1</v>
      </c>
      <c r="Y223" s="467">
        <f t="shared" si="4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6"/>
        <v>-1</v>
      </c>
      <c r="S224" s="467">
        <f t="shared" si="47"/>
        <v>-1</v>
      </c>
      <c r="U224" s="11">
        <v>3348</v>
      </c>
      <c r="V224" s="11">
        <v>4332</v>
      </c>
      <c r="W224" s="11"/>
      <c r="X224" s="467">
        <f t="shared" si="48"/>
        <v>-1</v>
      </c>
      <c r="Y224" s="467">
        <f t="shared" si="4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6"/>
        <v>-1</v>
      </c>
      <c r="S225" s="467">
        <f t="shared" si="47"/>
        <v>-1</v>
      </c>
      <c r="U225" s="11">
        <v>3409</v>
      </c>
      <c r="V225" s="11">
        <v>4395</v>
      </c>
      <c r="W225" s="11"/>
      <c r="X225" s="467">
        <f t="shared" si="48"/>
        <v>-1</v>
      </c>
      <c r="Y225" s="467">
        <f t="shared" si="4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6"/>
        <v>-1</v>
      </c>
      <c r="S226" s="467">
        <f t="shared" si="47"/>
        <v>-1</v>
      </c>
      <c r="U226" s="11">
        <v>2928</v>
      </c>
      <c r="V226" s="11">
        <v>3624</v>
      </c>
      <c r="W226" s="11"/>
      <c r="X226" s="467">
        <f t="shared" si="48"/>
        <v>-1</v>
      </c>
      <c r="Y226" s="467">
        <f t="shared" si="4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6"/>
        <v>-1</v>
      </c>
      <c r="S227" s="451">
        <f t="shared" si="47"/>
        <v>-1</v>
      </c>
      <c r="T227"/>
      <c r="U227" s="11">
        <v>2718</v>
      </c>
      <c r="V227" s="11">
        <v>3476</v>
      </c>
      <c r="W227" s="11"/>
      <c r="X227" s="451">
        <f t="shared" si="48"/>
        <v>-1</v>
      </c>
      <c r="Y227" s="451">
        <f t="shared" si="4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10915</v>
      </c>
      <c r="C229" s="462">
        <f>SUM(C216:C227)</f>
        <v>11451</v>
      </c>
      <c r="D229" s="462">
        <f>SUM(D216:D227)</f>
        <v>9781</v>
      </c>
      <c r="E229" s="467">
        <f>(+D229-B229)/B229</f>
        <v>-0.10389372423270728</v>
      </c>
      <c r="F229" s="467">
        <f>(+D229-C229)/C229</f>
        <v>-0.14583879137193259</v>
      </c>
      <c r="H229" s="462">
        <f>SUM(H216:H227)</f>
        <v>6414</v>
      </c>
      <c r="I229" s="462">
        <f>SUM(I216:I227)</f>
        <v>7017</v>
      </c>
      <c r="J229" s="462">
        <f>SUM(J216:J227)</f>
        <v>7532</v>
      </c>
      <c r="K229" s="467">
        <f>(+J229-H229)/H229</f>
        <v>0.17430620517617712</v>
      </c>
      <c r="L229" s="467">
        <f>(+J229-I229)/I229</f>
        <v>7.3393187972067842E-2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9781</v>
      </c>
      <c r="R229" s="467">
        <f>(+Q229-O229)/O229</f>
        <v>-0.81002233660289402</v>
      </c>
      <c r="S229" s="467">
        <f>(+Q229-P229)/P229</f>
        <v>-0.79846286985906201</v>
      </c>
      <c r="U229" s="462">
        <f>SUM(U216:U227)</f>
        <v>38067</v>
      </c>
      <c r="V229" s="462">
        <f>SUM(V216:V227)</f>
        <v>41148</v>
      </c>
      <c r="W229" s="462">
        <f>SUM(W216:W227)</f>
        <v>7532</v>
      </c>
      <c r="X229" s="467">
        <f>(+W229-U229)/U229</f>
        <v>-0.80213833504084908</v>
      </c>
      <c r="Y229" s="467">
        <f>(+W229-V229)/V229</f>
        <v>-0.81695343637600859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>(+D235-B235)/B235</f>
        <v>-0.11080111598246313</v>
      </c>
      <c r="F235" s="467">
        <f>(+D235-C235)/C235</f>
        <v>-0.27423552374756016</v>
      </c>
      <c r="H235" s="462">
        <v>1795</v>
      </c>
      <c r="I235" s="462">
        <v>1869</v>
      </c>
      <c r="J235" s="462">
        <v>1955</v>
      </c>
      <c r="K235" s="467">
        <f>(+J235-H235)/H235</f>
        <v>8.9136490250696379E-2</v>
      </c>
      <c r="L235" s="467">
        <f>(+J235-I235)/I235</f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50">(+Q235-O235)/O235</f>
        <v>-0.11080111598246313</v>
      </c>
      <c r="S235" s="467">
        <f t="shared" ref="S235:S245" si="51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52">(+W235-U235)/U235</f>
        <v>8.9136490250696379E-2</v>
      </c>
      <c r="Y235" s="467">
        <f t="shared" ref="Y235:Y245" si="53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>(+D236-B236)/B236</f>
        <v>-5.1948051948051951E-2</v>
      </c>
      <c r="F236" s="467">
        <f>(+D236-C236)/C236</f>
        <v>-4.2046063202999466E-2</v>
      </c>
      <c r="H236" s="462">
        <v>2344</v>
      </c>
      <c r="I236" s="462">
        <v>2624</v>
      </c>
      <c r="J236" s="462">
        <v>2694</v>
      </c>
      <c r="K236" s="467">
        <f>(+J236-H236)/H236</f>
        <v>0.14931740614334471</v>
      </c>
      <c r="L236" s="467">
        <f>(+J236-I236)/I236</f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50"/>
        <v>-5.1948051948051951E-2</v>
      </c>
      <c r="S236" s="467">
        <f t="shared" si="51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52"/>
        <v>0.14931740614334471</v>
      </c>
      <c r="Y236" s="467">
        <f t="shared" si="53"/>
        <v>2.6676829268292682E-2</v>
      </c>
    </row>
    <row r="237" spans="1:25" ht="12.75" customHeight="1" x14ac:dyDescent="0.2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50"/>
        <v>-1</v>
      </c>
      <c r="S237" s="467">
        <f t="shared" si="51"/>
        <v>-1</v>
      </c>
      <c r="U237" s="11">
        <v>2862</v>
      </c>
      <c r="V237" s="11">
        <v>2651</v>
      </c>
      <c r="W237" s="11"/>
      <c r="X237" s="467">
        <f t="shared" si="52"/>
        <v>-1</v>
      </c>
      <c r="Y237" s="467">
        <f t="shared" si="53"/>
        <v>-1</v>
      </c>
    </row>
    <row r="238" spans="1:25" ht="12.75" customHeight="1" x14ac:dyDescent="0.2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50"/>
        <v>-1</v>
      </c>
      <c r="S238" s="467">
        <f t="shared" si="51"/>
        <v>-1</v>
      </c>
      <c r="U238" s="11">
        <v>3694</v>
      </c>
      <c r="V238" s="11">
        <v>2700</v>
      </c>
      <c r="W238" s="11"/>
      <c r="X238" s="467">
        <f t="shared" si="52"/>
        <v>-1</v>
      </c>
      <c r="Y238" s="467">
        <f t="shared" si="53"/>
        <v>-1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50"/>
        <v>-1</v>
      </c>
      <c r="S239" s="467">
        <f t="shared" si="51"/>
        <v>-1</v>
      </c>
      <c r="U239" s="11">
        <v>3696</v>
      </c>
      <c r="V239" s="11">
        <v>3416</v>
      </c>
      <c r="W239" s="11"/>
      <c r="X239" s="467">
        <f t="shared" si="52"/>
        <v>-1</v>
      </c>
      <c r="Y239" s="467">
        <f t="shared" si="53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50"/>
        <v>-1</v>
      </c>
      <c r="S240" s="467">
        <f t="shared" si="51"/>
        <v>-1</v>
      </c>
      <c r="U240" s="11">
        <v>3733</v>
      </c>
      <c r="V240" s="11">
        <v>4085</v>
      </c>
      <c r="W240" s="11"/>
      <c r="X240" s="467">
        <f t="shared" si="52"/>
        <v>-1</v>
      </c>
      <c r="Y240" s="467">
        <f t="shared" si="53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50"/>
        <v>-1</v>
      </c>
      <c r="S241" s="467">
        <f t="shared" si="51"/>
        <v>-1</v>
      </c>
      <c r="U241" s="11">
        <v>3905</v>
      </c>
      <c r="V241" s="11">
        <v>3938</v>
      </c>
      <c r="W241" s="11"/>
      <c r="X241" s="467">
        <f t="shared" si="52"/>
        <v>-1</v>
      </c>
      <c r="Y241" s="467">
        <f t="shared" si="53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50"/>
        <v>-1</v>
      </c>
      <c r="S242" s="467">
        <f t="shared" si="51"/>
        <v>-1</v>
      </c>
      <c r="U242" s="11">
        <v>3104</v>
      </c>
      <c r="V242" s="11">
        <v>3924</v>
      </c>
      <c r="W242" s="11"/>
      <c r="X242" s="467">
        <f t="shared" si="52"/>
        <v>-1</v>
      </c>
      <c r="Y242" s="467">
        <f t="shared" si="53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50"/>
        <v>-1</v>
      </c>
      <c r="S243" s="467">
        <f t="shared" si="51"/>
        <v>-1</v>
      </c>
      <c r="U243" s="11">
        <v>3170</v>
      </c>
      <c r="V243" s="11">
        <v>3963</v>
      </c>
      <c r="W243" s="11"/>
      <c r="X243" s="467">
        <f t="shared" si="52"/>
        <v>-1</v>
      </c>
      <c r="Y243" s="467">
        <f t="shared" si="53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50"/>
        <v>-1</v>
      </c>
      <c r="S244" s="467">
        <f t="shared" si="51"/>
        <v>-1</v>
      </c>
      <c r="U244" s="11">
        <v>2684</v>
      </c>
      <c r="V244" s="11">
        <v>3330</v>
      </c>
      <c r="W244" s="11"/>
      <c r="X244" s="467">
        <f t="shared" si="52"/>
        <v>-1</v>
      </c>
      <c r="Y244" s="467">
        <f t="shared" si="53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50"/>
        <v>-1</v>
      </c>
      <c r="S245" s="451">
        <f t="shared" si="51"/>
        <v>-1</v>
      </c>
      <c r="T245"/>
      <c r="U245" s="11">
        <v>2484</v>
      </c>
      <c r="V245" s="11">
        <v>3100</v>
      </c>
      <c r="W245" s="11"/>
      <c r="X245" s="451">
        <f t="shared" si="52"/>
        <v>-1</v>
      </c>
      <c r="Y245" s="451">
        <f t="shared" si="53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9007</v>
      </c>
      <c r="C247" s="462">
        <f>SUM(C234:C245)</f>
        <v>9550</v>
      </c>
      <c r="D247" s="462">
        <f>SUM(D234:D245)</f>
        <v>8208</v>
      </c>
      <c r="E247" s="467">
        <f>(+D247-B247)/B247</f>
        <v>-8.8708782058399022E-2</v>
      </c>
      <c r="F247" s="467">
        <f>(+D247-C247)/C247</f>
        <v>-0.14052356020942408</v>
      </c>
      <c r="H247" s="462">
        <f>SUM(H234:H245)</f>
        <v>5830</v>
      </c>
      <c r="I247" s="462">
        <f>SUM(I234:I245)</f>
        <v>6364</v>
      </c>
      <c r="J247" s="462">
        <f>SUM(J234:J245)</f>
        <v>6651</v>
      </c>
      <c r="K247" s="467">
        <f>(+J247-H247)/H247</f>
        <v>0.14082332761578045</v>
      </c>
      <c r="L247" s="467">
        <f>(+J247-I247)/I247</f>
        <v>4.5097423004399749E-2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8208</v>
      </c>
      <c r="R247" s="467">
        <f>(+Q247-O247)/O247</f>
        <v>-0.81405464183770559</v>
      </c>
      <c r="S247" s="467">
        <f>(+Q247-P247)/P247</f>
        <v>-0.80455746839059938</v>
      </c>
      <c r="U247" s="462">
        <f>SUM(U234:U245)</f>
        <v>35162</v>
      </c>
      <c r="V247" s="462">
        <f>SUM(V234:V245)</f>
        <v>37471</v>
      </c>
      <c r="W247" s="462">
        <f>SUM(W234:W245)</f>
        <v>6651</v>
      </c>
      <c r="X247" s="467">
        <f>(+W247-U247)/U247</f>
        <v>-0.81084693703429844</v>
      </c>
      <c r="Y247" s="467">
        <f>(+W247-V247)/V247</f>
        <v>-0.82250273544874708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zoomScale="90" zoomScaleNormal="90" workbookViewId="0">
      <selection activeCell="A2" sqref="A2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44350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4" x14ac:dyDescent="0.2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-3.6063839167621903E-2</v>
      </c>
      <c r="F6" s="451">
        <f>(+D6-C6)/C6</f>
        <v>-3.9135116130875211E-2</v>
      </c>
      <c r="H6" s="473">
        <v>35956</v>
      </c>
      <c r="I6" s="473">
        <v>35857</v>
      </c>
      <c r="J6" s="473">
        <v>38275</v>
      </c>
      <c r="K6" s="451">
        <f>(+J6-H6)/H6</f>
        <v>6.4495494493269551E-2</v>
      </c>
      <c r="L6" s="451">
        <f>(+J6-I6)/I6</f>
        <v>6.7434531611679727E-2</v>
      </c>
    </row>
    <row r="7" spans="1:14" x14ac:dyDescent="0.2">
      <c r="A7" t="s">
        <v>6</v>
      </c>
      <c r="B7">
        <v>26480</v>
      </c>
      <c r="C7">
        <v>26629</v>
      </c>
      <c r="D7">
        <v>26068</v>
      </c>
      <c r="E7" s="451">
        <f t="shared" ref="E7:E18" si="0">(+D7-B7)/B7</f>
        <v>-1.5558912386706949E-2</v>
      </c>
      <c r="F7" s="451">
        <f t="shared" ref="F7:F18" si="1">(+D7-C7)/C7</f>
        <v>-2.1067257501220474E-2</v>
      </c>
      <c r="H7">
        <v>21060</v>
      </c>
      <c r="I7">
        <v>21133</v>
      </c>
      <c r="J7">
        <v>22445</v>
      </c>
      <c r="K7" s="451">
        <f t="shared" ref="K7:K18" si="2">(+J7-H7)/H7</f>
        <v>6.5764482431149102E-2</v>
      </c>
      <c r="L7" s="451">
        <f t="shared" ref="L7:L18" si="3">(+J7-I7)/I7</f>
        <v>6.2082998154545023E-2</v>
      </c>
    </row>
    <row r="8" spans="1:14" x14ac:dyDescent="0.2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9.1116173120728925E-3</v>
      </c>
      <c r="L8" s="451">
        <f t="shared" si="3"/>
        <v>2.7842227378190254E-2</v>
      </c>
    </row>
    <row r="9" spans="1:14" x14ac:dyDescent="0.2">
      <c r="A9" t="s">
        <v>8</v>
      </c>
      <c r="B9">
        <v>3120</v>
      </c>
      <c r="C9">
        <v>3114</v>
      </c>
      <c r="D9">
        <v>2903</v>
      </c>
      <c r="E9" s="451">
        <f t="shared" si="0"/>
        <v>-6.9551282051282054E-2</v>
      </c>
      <c r="F9" s="451">
        <f t="shared" si="1"/>
        <v>-6.7758509955041749E-2</v>
      </c>
      <c r="H9">
        <v>2426</v>
      </c>
      <c r="I9">
        <v>2409</v>
      </c>
      <c r="J9">
        <v>2506</v>
      </c>
      <c r="K9" s="451">
        <f t="shared" si="2"/>
        <v>3.2976092333058531E-2</v>
      </c>
      <c r="L9" s="451">
        <f t="shared" si="3"/>
        <v>4.0265670402656703E-2</v>
      </c>
    </row>
    <row r="10" spans="1:14" x14ac:dyDescent="0.2">
      <c r="A10" t="s">
        <v>9</v>
      </c>
      <c r="B10">
        <v>1708</v>
      </c>
      <c r="C10">
        <v>1805</v>
      </c>
      <c r="D10">
        <v>1695</v>
      </c>
      <c r="E10" s="451">
        <f t="shared" si="0"/>
        <v>-7.6112412177985946E-3</v>
      </c>
      <c r="F10" s="451">
        <f t="shared" si="1"/>
        <v>-6.0941828254847646E-2</v>
      </c>
      <c r="H10">
        <v>1479</v>
      </c>
      <c r="I10">
        <v>1492</v>
      </c>
      <c r="J10">
        <v>1600</v>
      </c>
      <c r="K10" s="451">
        <f t="shared" si="2"/>
        <v>8.1812035158891142E-2</v>
      </c>
      <c r="L10" s="451">
        <f t="shared" si="3"/>
        <v>7.2386058981233251E-2</v>
      </c>
    </row>
    <row r="11" spans="1:14" x14ac:dyDescent="0.2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-7.4696545284780577E-2</v>
      </c>
      <c r="H11">
        <v>996</v>
      </c>
      <c r="I11">
        <v>933</v>
      </c>
      <c r="J11">
        <v>948</v>
      </c>
      <c r="K11" s="451">
        <f t="shared" si="2"/>
        <v>-4.8192771084337352E-2</v>
      </c>
      <c r="L11" s="451">
        <f t="shared" si="3"/>
        <v>1.607717041800643E-2</v>
      </c>
    </row>
    <row r="12" spans="1:14" x14ac:dyDescent="0.2">
      <c r="A12" t="s">
        <v>10</v>
      </c>
      <c r="B12">
        <v>14949</v>
      </c>
      <c r="C12">
        <v>14922</v>
      </c>
      <c r="D12">
        <v>14805</v>
      </c>
      <c r="E12" s="451">
        <f t="shared" si="0"/>
        <v>-9.6327513546056592E-3</v>
      </c>
      <c r="F12" s="451">
        <f t="shared" si="1"/>
        <v>-7.840772014475271E-3</v>
      </c>
      <c r="H12">
        <v>11793</v>
      </c>
      <c r="I12">
        <v>11682</v>
      </c>
      <c r="J12">
        <v>12327</v>
      </c>
      <c r="K12" s="451">
        <f t="shared" si="2"/>
        <v>4.5281098957008395E-2</v>
      </c>
      <c r="L12" s="451">
        <f t="shared" si="3"/>
        <v>5.5213148433487416E-2</v>
      </c>
    </row>
    <row r="13" spans="1:14" x14ac:dyDescent="0.2">
      <c r="A13" t="s">
        <v>11</v>
      </c>
      <c r="B13">
        <v>1673</v>
      </c>
      <c r="C13">
        <v>1778</v>
      </c>
      <c r="D13">
        <v>1712</v>
      </c>
      <c r="E13" s="451">
        <f t="shared" si="0"/>
        <v>2.3311416616855946E-2</v>
      </c>
      <c r="F13" s="451">
        <f t="shared" si="1"/>
        <v>-3.7120359955005622E-2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4" x14ac:dyDescent="0.2">
      <c r="A14" t="s">
        <v>12</v>
      </c>
      <c r="B14">
        <v>3553</v>
      </c>
      <c r="C14">
        <v>3645</v>
      </c>
      <c r="D14">
        <v>3591</v>
      </c>
      <c r="E14" s="451">
        <f t="shared" si="0"/>
        <v>1.06951871657754E-2</v>
      </c>
      <c r="F14" s="451">
        <f t="shared" si="1"/>
        <v>-1.4814814814814815E-2</v>
      </c>
      <c r="H14">
        <v>2825</v>
      </c>
      <c r="I14">
        <v>2799</v>
      </c>
      <c r="J14">
        <v>3096</v>
      </c>
      <c r="K14" s="451">
        <f t="shared" si="2"/>
        <v>9.592920353982301E-2</v>
      </c>
      <c r="L14" s="451">
        <f t="shared" si="3"/>
        <v>0.10610932475884244</v>
      </c>
    </row>
    <row r="15" spans="1:14" x14ac:dyDescent="0.2">
      <c r="A15" t="s">
        <v>13</v>
      </c>
      <c r="B15">
        <v>1750</v>
      </c>
      <c r="C15">
        <v>1793</v>
      </c>
      <c r="D15">
        <v>1644</v>
      </c>
      <c r="E15" s="451">
        <f t="shared" si="0"/>
        <v>-6.0571428571428575E-2</v>
      </c>
      <c r="F15" s="451">
        <f t="shared" si="1"/>
        <v>-8.3100948131622984E-2</v>
      </c>
      <c r="H15">
        <v>1436</v>
      </c>
      <c r="I15">
        <v>1447</v>
      </c>
      <c r="J15">
        <v>1505</v>
      </c>
      <c r="K15" s="451">
        <f t="shared" si="2"/>
        <v>4.805013927576602E-2</v>
      </c>
      <c r="L15" s="451">
        <f t="shared" si="3"/>
        <v>4.0082930200414653E-2</v>
      </c>
    </row>
    <row r="16" spans="1:14" x14ac:dyDescent="0.2">
      <c r="A16" t="s">
        <v>14</v>
      </c>
      <c r="B16">
        <v>2572</v>
      </c>
      <c r="C16">
        <v>2447</v>
      </c>
      <c r="D16">
        <v>2361</v>
      </c>
      <c r="E16" s="451">
        <f t="shared" si="0"/>
        <v>-8.2037325038880254E-2</v>
      </c>
      <c r="F16" s="451">
        <f t="shared" si="1"/>
        <v>-3.5145075602778915E-2</v>
      </c>
      <c r="H16">
        <v>1869</v>
      </c>
      <c r="I16">
        <v>1889</v>
      </c>
      <c r="J16">
        <v>2036</v>
      </c>
      <c r="K16" s="451">
        <f t="shared" si="2"/>
        <v>8.9352594970572505E-2</v>
      </c>
      <c r="L16" s="451">
        <f t="shared" si="3"/>
        <v>7.7818951826363156E-2</v>
      </c>
    </row>
    <row r="17" spans="1:14" x14ac:dyDescent="0.2">
      <c r="A17" t="s">
        <v>15</v>
      </c>
      <c r="B17">
        <v>2439</v>
      </c>
      <c r="C17">
        <v>2467</v>
      </c>
      <c r="D17">
        <v>2400</v>
      </c>
      <c r="E17" s="451">
        <f t="shared" si="0"/>
        <v>-1.5990159901599015E-2</v>
      </c>
      <c r="F17" s="451">
        <f t="shared" si="1"/>
        <v>-2.7158492095662748E-2</v>
      </c>
      <c r="H17">
        <v>2054</v>
      </c>
      <c r="I17">
        <v>2056</v>
      </c>
      <c r="J17">
        <v>2173</v>
      </c>
      <c r="K17" s="451">
        <f t="shared" si="2"/>
        <v>5.7935735150925025E-2</v>
      </c>
      <c r="L17" s="451">
        <f t="shared" si="3"/>
        <v>5.6906614785992217E-2</v>
      </c>
    </row>
    <row r="18" spans="1:14" x14ac:dyDescent="0.2">
      <c r="A18" t="s">
        <v>16</v>
      </c>
      <c r="B18">
        <v>7419</v>
      </c>
      <c r="C18">
        <v>7462</v>
      </c>
      <c r="D18">
        <v>7151</v>
      </c>
      <c r="E18" s="451">
        <f t="shared" si="0"/>
        <v>-3.612346677449791E-2</v>
      </c>
      <c r="F18" s="451">
        <f t="shared" si="1"/>
        <v>-4.1677834360761189E-2</v>
      </c>
      <c r="H18">
        <v>5890</v>
      </c>
      <c r="I18">
        <v>6035</v>
      </c>
      <c r="J18">
        <v>6445</v>
      </c>
      <c r="K18" s="451">
        <f t="shared" si="2"/>
        <v>9.4227504244482174E-2</v>
      </c>
      <c r="L18" s="451">
        <f t="shared" si="3"/>
        <v>6.7937033968516983E-2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x14ac:dyDescent="0.2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-3.6063839167621903E-2</v>
      </c>
      <c r="F23" s="451">
        <f>(+D6-C6)/C6</f>
        <v>-3.9135116130875211E-2</v>
      </c>
      <c r="H23" s="473">
        <v>39225</v>
      </c>
      <c r="I23" s="473">
        <v>38853</v>
      </c>
      <c r="J23" s="473">
        <v>42052</v>
      </c>
      <c r="K23" s="451">
        <f>(+J6-H6)/H6</f>
        <v>6.4495494493269551E-2</v>
      </c>
      <c r="L23" s="451">
        <f>(+J6-I6)/I6</f>
        <v>6.7434531611679727E-2</v>
      </c>
    </row>
    <row r="24" spans="1:14" x14ac:dyDescent="0.2">
      <c r="A24" t="s">
        <v>6</v>
      </c>
      <c r="B24">
        <v>29341</v>
      </c>
      <c r="C24">
        <v>29532</v>
      </c>
      <c r="D24">
        <v>28727</v>
      </c>
      <c r="E24" s="451">
        <f t="shared" ref="E24:E35" si="4">(+D7-B7)/B7</f>
        <v>-1.5558912386706949E-2</v>
      </c>
      <c r="F24" s="451">
        <f t="shared" ref="F24:F35" si="5">(+D7-C7)/C7</f>
        <v>-2.1067257501220474E-2</v>
      </c>
      <c r="H24">
        <v>22333</v>
      </c>
      <c r="I24">
        <v>22342</v>
      </c>
      <c r="J24">
        <v>24001</v>
      </c>
      <c r="K24" s="451">
        <f t="shared" ref="K24:K35" si="6">(+J7-H7)/H7</f>
        <v>6.5764482431149102E-2</v>
      </c>
      <c r="L24" s="451">
        <f t="shared" ref="L24:L35" si="7">(+J7-I7)/I7</f>
        <v>6.2082998154545023E-2</v>
      </c>
    </row>
    <row r="25" spans="1:14" x14ac:dyDescent="0.2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9.1116173120728925E-3</v>
      </c>
      <c r="L25" s="451">
        <f t="shared" si="7"/>
        <v>2.7842227378190254E-2</v>
      </c>
    </row>
    <row r="26" spans="1:14" x14ac:dyDescent="0.2">
      <c r="A26" t="s">
        <v>8</v>
      </c>
      <c r="B26">
        <v>3764</v>
      </c>
      <c r="C26">
        <v>3663</v>
      </c>
      <c r="D26">
        <v>3427</v>
      </c>
      <c r="E26" s="451">
        <f t="shared" si="4"/>
        <v>-6.9551282051282054E-2</v>
      </c>
      <c r="F26" s="451">
        <f t="shared" si="5"/>
        <v>-6.7758509955041749E-2</v>
      </c>
      <c r="H26">
        <v>2721</v>
      </c>
      <c r="I26">
        <v>2655</v>
      </c>
      <c r="J26">
        <v>2744</v>
      </c>
      <c r="K26" s="451">
        <f t="shared" si="6"/>
        <v>3.2976092333058531E-2</v>
      </c>
      <c r="L26" s="451">
        <f t="shared" si="7"/>
        <v>4.0265670402656703E-2</v>
      </c>
    </row>
    <row r="27" spans="1:14" x14ac:dyDescent="0.2">
      <c r="A27" t="s">
        <v>9</v>
      </c>
      <c r="B27">
        <v>2146</v>
      </c>
      <c r="C27">
        <v>2206</v>
      </c>
      <c r="D27">
        <v>2071</v>
      </c>
      <c r="E27" s="451">
        <f t="shared" si="4"/>
        <v>-7.6112412177985946E-3</v>
      </c>
      <c r="F27" s="451">
        <f t="shared" si="5"/>
        <v>-6.0941828254847646E-2</v>
      </c>
      <c r="H27">
        <v>1645</v>
      </c>
      <c r="I27">
        <v>1663</v>
      </c>
      <c r="J27">
        <v>1821</v>
      </c>
      <c r="K27" s="451">
        <f t="shared" si="6"/>
        <v>8.1812035158891142E-2</v>
      </c>
      <c r="L27" s="451">
        <f t="shared" si="7"/>
        <v>7.2386058981233251E-2</v>
      </c>
    </row>
    <row r="28" spans="1:14" x14ac:dyDescent="0.2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-7.4696545284780577E-2</v>
      </c>
      <c r="H28">
        <v>1098</v>
      </c>
      <c r="I28">
        <v>1015</v>
      </c>
      <c r="J28">
        <v>1068</v>
      </c>
      <c r="K28" s="451">
        <f t="shared" si="6"/>
        <v>-4.8192771084337352E-2</v>
      </c>
      <c r="L28" s="451">
        <f t="shared" si="7"/>
        <v>1.607717041800643E-2</v>
      </c>
    </row>
    <row r="29" spans="1:14" x14ac:dyDescent="0.2">
      <c r="A29" t="s">
        <v>10</v>
      </c>
      <c r="B29">
        <v>15949</v>
      </c>
      <c r="C29">
        <v>15992</v>
      </c>
      <c r="D29">
        <v>15791</v>
      </c>
      <c r="E29" s="451">
        <f t="shared" si="4"/>
        <v>-9.6327513546056592E-3</v>
      </c>
      <c r="F29" s="451">
        <f t="shared" si="5"/>
        <v>-7.840772014475271E-3</v>
      </c>
      <c r="H29">
        <v>12219</v>
      </c>
      <c r="I29">
        <v>12138</v>
      </c>
      <c r="J29">
        <v>12878</v>
      </c>
      <c r="K29" s="451">
        <f t="shared" si="6"/>
        <v>4.5281098957008395E-2</v>
      </c>
      <c r="L29" s="451">
        <f t="shared" si="7"/>
        <v>5.5213148433487416E-2</v>
      </c>
    </row>
    <row r="30" spans="1:14" x14ac:dyDescent="0.2">
      <c r="A30" t="s">
        <v>11</v>
      </c>
      <c r="B30">
        <v>2011</v>
      </c>
      <c r="C30">
        <v>2087</v>
      </c>
      <c r="D30">
        <v>2044</v>
      </c>
      <c r="E30" s="451">
        <f t="shared" si="4"/>
        <v>2.3311416616855946E-2</v>
      </c>
      <c r="F30" s="451">
        <f t="shared" si="5"/>
        <v>-3.7120359955005622E-2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4" x14ac:dyDescent="0.2">
      <c r="A31" t="s">
        <v>12</v>
      </c>
      <c r="B31">
        <v>4087</v>
      </c>
      <c r="C31">
        <v>4320</v>
      </c>
      <c r="D31">
        <v>4102</v>
      </c>
      <c r="E31" s="451">
        <f t="shared" si="4"/>
        <v>1.06951871657754E-2</v>
      </c>
      <c r="F31" s="451">
        <f t="shared" si="5"/>
        <v>-1.4814814814814815E-2</v>
      </c>
      <c r="H31">
        <v>3154</v>
      </c>
      <c r="I31">
        <v>3018</v>
      </c>
      <c r="J31">
        <v>3393</v>
      </c>
      <c r="K31" s="451">
        <f t="shared" si="6"/>
        <v>9.592920353982301E-2</v>
      </c>
      <c r="L31" s="451">
        <f t="shared" si="7"/>
        <v>0.10610932475884244</v>
      </c>
    </row>
    <row r="32" spans="1:14" x14ac:dyDescent="0.2">
      <c r="A32" t="s">
        <v>13</v>
      </c>
      <c r="B32">
        <v>2042</v>
      </c>
      <c r="C32">
        <v>2199</v>
      </c>
      <c r="D32">
        <v>2041</v>
      </c>
      <c r="E32" s="451">
        <f t="shared" si="4"/>
        <v>-6.0571428571428575E-2</v>
      </c>
      <c r="F32" s="451">
        <f t="shared" si="5"/>
        <v>-8.3100948131622984E-2</v>
      </c>
      <c r="H32">
        <v>1555</v>
      </c>
      <c r="I32">
        <v>1556</v>
      </c>
      <c r="J32">
        <v>1665</v>
      </c>
      <c r="K32" s="451">
        <f t="shared" si="6"/>
        <v>4.805013927576602E-2</v>
      </c>
      <c r="L32" s="451">
        <f t="shared" si="7"/>
        <v>4.0082930200414653E-2</v>
      </c>
    </row>
    <row r="33" spans="1:24" x14ac:dyDescent="0.2">
      <c r="A33" t="s">
        <v>14</v>
      </c>
      <c r="B33">
        <v>3329</v>
      </c>
      <c r="C33">
        <v>3249</v>
      </c>
      <c r="D33">
        <v>2985</v>
      </c>
      <c r="E33" s="451">
        <f t="shared" si="4"/>
        <v>-8.2037325038880254E-2</v>
      </c>
      <c r="F33" s="451">
        <f t="shared" si="5"/>
        <v>-3.5145075602778915E-2</v>
      </c>
      <c r="H33">
        <v>2180</v>
      </c>
      <c r="I33">
        <v>2221</v>
      </c>
      <c r="J33">
        <v>2422</v>
      </c>
      <c r="K33" s="451">
        <f t="shared" si="6"/>
        <v>8.9352594970572505E-2</v>
      </c>
      <c r="L33" s="451">
        <f t="shared" si="7"/>
        <v>7.7818951826363156E-2</v>
      </c>
    </row>
    <row r="34" spans="1:24" x14ac:dyDescent="0.2">
      <c r="A34" t="s">
        <v>15</v>
      </c>
      <c r="B34">
        <v>2952</v>
      </c>
      <c r="C34">
        <v>2973</v>
      </c>
      <c r="D34">
        <v>2906</v>
      </c>
      <c r="E34" s="451">
        <f t="shared" si="4"/>
        <v>-1.5990159901599015E-2</v>
      </c>
      <c r="F34" s="451">
        <f t="shared" si="5"/>
        <v>-2.7158492095662748E-2</v>
      </c>
      <c r="H34">
        <v>2263</v>
      </c>
      <c r="I34">
        <v>2243</v>
      </c>
      <c r="J34">
        <v>2462</v>
      </c>
      <c r="K34" s="451">
        <f t="shared" si="6"/>
        <v>5.7935735150925025E-2</v>
      </c>
      <c r="L34" s="451">
        <f t="shared" si="7"/>
        <v>5.6906614785992217E-2</v>
      </c>
    </row>
    <row r="35" spans="1:24" x14ac:dyDescent="0.2">
      <c r="A35" t="s">
        <v>16</v>
      </c>
      <c r="B35">
        <v>8429</v>
      </c>
      <c r="C35">
        <v>8480</v>
      </c>
      <c r="D35">
        <v>7986</v>
      </c>
      <c r="E35" s="451">
        <f t="shared" si="4"/>
        <v>-3.612346677449791E-2</v>
      </c>
      <c r="F35" s="451">
        <f t="shared" si="5"/>
        <v>-4.1677834360761189E-2</v>
      </c>
      <c r="H35">
        <v>6402</v>
      </c>
      <c r="I35">
        <v>6453</v>
      </c>
      <c r="J35">
        <v>6992</v>
      </c>
      <c r="K35" s="451">
        <f t="shared" si="6"/>
        <v>9.4227504244482174E-2</v>
      </c>
      <c r="L35" s="451">
        <f t="shared" si="7"/>
        <v>6.7937033968516983E-2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214"/>
  <sheetViews>
    <sheetView topLeftCell="A163" zoomScaleNormal="100" workbookViewId="0">
      <selection activeCell="B77" sqref="B77:D77"/>
    </sheetView>
  </sheetViews>
  <sheetFormatPr defaultRowHeight="12.75" x14ac:dyDescent="0.2"/>
  <cols>
    <col min="1" max="1" width="16.28515625" customWidth="1"/>
    <col min="2" max="7" width="15.5703125" customWidth="1"/>
    <col min="8" max="13" width="11.5703125" style="14" customWidth="1"/>
    <col min="14" max="14" width="12.28515625" style="253" customWidth="1"/>
    <col min="15" max="15" width="12" style="40" customWidth="1"/>
    <col min="16" max="16" width="10.42578125" style="254" customWidth="1"/>
    <col min="17" max="61" width="11.5703125" style="14" customWidth="1"/>
  </cols>
  <sheetData>
    <row r="1" spans="1:64" x14ac:dyDescent="0.2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x14ac:dyDescent="0.2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x14ac:dyDescent="0.2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x14ac:dyDescent="0.2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x14ac:dyDescent="0.2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x14ac:dyDescent="0.2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x14ac:dyDescent="0.2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x14ac:dyDescent="0.2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x14ac:dyDescent="0.2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x14ac:dyDescent="0.2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x14ac:dyDescent="0.2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x14ac:dyDescent="0.2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x14ac:dyDescent="0.2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x14ac:dyDescent="0.2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x14ac:dyDescent="0.2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x14ac:dyDescent="0.2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x14ac:dyDescent="0.2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x14ac:dyDescent="0.2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x14ac:dyDescent="0.2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x14ac:dyDescent="0.2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x14ac:dyDescent="0.2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x14ac:dyDescent="0.2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x14ac:dyDescent="0.2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x14ac:dyDescent="0.2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x14ac:dyDescent="0.2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x14ac:dyDescent="0.2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x14ac:dyDescent="0.2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x14ac:dyDescent="0.2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x14ac:dyDescent="0.2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x14ac:dyDescent="0.2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x14ac:dyDescent="0.2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x14ac:dyDescent="0.2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x14ac:dyDescent="0.2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x14ac:dyDescent="0.2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x14ac:dyDescent="0.2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x14ac:dyDescent="0.2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x14ac:dyDescent="0.2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x14ac:dyDescent="0.2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x14ac:dyDescent="0.2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1:64" x14ac:dyDescent="0.2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x14ac:dyDescent="0.2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x14ac:dyDescent="0.2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1:64" x14ac:dyDescent="0.2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x14ac:dyDescent="0.2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x14ac:dyDescent="0.2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x14ac:dyDescent="0.2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x14ac:dyDescent="0.2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x14ac:dyDescent="0.2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x14ac:dyDescent="0.2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x14ac:dyDescent="0.2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x14ac:dyDescent="0.2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x14ac:dyDescent="0.2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x14ac:dyDescent="0.2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x14ac:dyDescent="0.2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x14ac:dyDescent="0.2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x14ac:dyDescent="0.2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x14ac:dyDescent="0.2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x14ac:dyDescent="0.2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x14ac:dyDescent="0.2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x14ac:dyDescent="0.2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x14ac:dyDescent="0.2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x14ac:dyDescent="0.2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x14ac:dyDescent="0.2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x14ac:dyDescent="0.2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x14ac:dyDescent="0.2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x14ac:dyDescent="0.2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x14ac:dyDescent="0.2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x14ac:dyDescent="0.2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x14ac:dyDescent="0.2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x14ac:dyDescent="0.2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x14ac:dyDescent="0.2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1:64" x14ac:dyDescent="0.2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x14ac:dyDescent="0.2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x14ac:dyDescent="0.2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x14ac:dyDescent="0.2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x14ac:dyDescent="0.2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x14ac:dyDescent="0.2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x14ac:dyDescent="0.2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x14ac:dyDescent="0.2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x14ac:dyDescent="0.2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x14ac:dyDescent="0.2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x14ac:dyDescent="0.2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x14ac:dyDescent="0.2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x14ac:dyDescent="0.2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x14ac:dyDescent="0.2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x14ac:dyDescent="0.2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x14ac:dyDescent="0.2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x14ac:dyDescent="0.2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x14ac:dyDescent="0.2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x14ac:dyDescent="0.2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x14ac:dyDescent="0.2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x14ac:dyDescent="0.2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x14ac:dyDescent="0.2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x14ac:dyDescent="0.2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x14ac:dyDescent="0.2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x14ac:dyDescent="0.2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x14ac:dyDescent="0.2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x14ac:dyDescent="0.2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x14ac:dyDescent="0.2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x14ac:dyDescent="0.2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x14ac:dyDescent="0.2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x14ac:dyDescent="0.2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x14ac:dyDescent="0.2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x14ac:dyDescent="0.2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x14ac:dyDescent="0.2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x14ac:dyDescent="0.2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x14ac:dyDescent="0.2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x14ac:dyDescent="0.2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x14ac:dyDescent="0.2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x14ac:dyDescent="0.2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x14ac:dyDescent="0.2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x14ac:dyDescent="0.2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x14ac:dyDescent="0.2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x14ac:dyDescent="0.2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x14ac:dyDescent="0.2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x14ac:dyDescent="0.2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x14ac:dyDescent="0.2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x14ac:dyDescent="0.2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x14ac:dyDescent="0.2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x14ac:dyDescent="0.2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x14ac:dyDescent="0.2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x14ac:dyDescent="0.2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x14ac:dyDescent="0.2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x14ac:dyDescent="0.2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x14ac:dyDescent="0.2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x14ac:dyDescent="0.2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x14ac:dyDescent="0.2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x14ac:dyDescent="0.2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x14ac:dyDescent="0.2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x14ac:dyDescent="0.2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x14ac:dyDescent="0.2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x14ac:dyDescent="0.2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x14ac:dyDescent="0.2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x14ac:dyDescent="0.2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x14ac:dyDescent="0.2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x14ac:dyDescent="0.2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x14ac:dyDescent="0.2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x14ac:dyDescent="0.2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x14ac:dyDescent="0.2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x14ac:dyDescent="0.2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x14ac:dyDescent="0.2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x14ac:dyDescent="0.2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x14ac:dyDescent="0.2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x14ac:dyDescent="0.2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x14ac:dyDescent="0.2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x14ac:dyDescent="0.2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x14ac:dyDescent="0.2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x14ac:dyDescent="0.2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x14ac:dyDescent="0.2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x14ac:dyDescent="0.2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x14ac:dyDescent="0.2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x14ac:dyDescent="0.2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x14ac:dyDescent="0.2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x14ac:dyDescent="0.2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x14ac:dyDescent="0.2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1:64" s="11" customFormat="1" x14ac:dyDescent="0.2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1:64" s="11" customFormat="1" x14ac:dyDescent="0.2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x14ac:dyDescent="0.2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x14ac:dyDescent="0.2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x14ac:dyDescent="0.2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x14ac:dyDescent="0.2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x14ac:dyDescent="0.2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x14ac:dyDescent="0.2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x14ac:dyDescent="0.2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x14ac:dyDescent="0.2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x14ac:dyDescent="0.2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x14ac:dyDescent="0.2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x14ac:dyDescent="0.2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x14ac:dyDescent="0.2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x14ac:dyDescent="0.2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x14ac:dyDescent="0.2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x14ac:dyDescent="0.2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x14ac:dyDescent="0.2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x14ac:dyDescent="0.2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x14ac:dyDescent="0.2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x14ac:dyDescent="0.2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x14ac:dyDescent="0.2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x14ac:dyDescent="0.2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x14ac:dyDescent="0.2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x14ac:dyDescent="0.2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x14ac:dyDescent="0.2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x14ac:dyDescent="0.2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x14ac:dyDescent="0.2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x14ac:dyDescent="0.2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x14ac:dyDescent="0.2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x14ac:dyDescent="0.2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x14ac:dyDescent="0.2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x14ac:dyDescent="0.2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x14ac:dyDescent="0.2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x14ac:dyDescent="0.2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x14ac:dyDescent="0.2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x14ac:dyDescent="0.2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x14ac:dyDescent="0.2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x14ac:dyDescent="0.2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x14ac:dyDescent="0.2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x14ac:dyDescent="0.2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x14ac:dyDescent="0.2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x14ac:dyDescent="0.2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x14ac:dyDescent="0.2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x14ac:dyDescent="0.2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1:64" x14ac:dyDescent="0.2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1:64" x14ac:dyDescent="0.2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x14ac:dyDescent="0.2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x14ac:dyDescent="0.2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x14ac:dyDescent="0.2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x14ac:dyDescent="0.2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x14ac:dyDescent="0.2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x14ac:dyDescent="0.2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x14ac:dyDescent="0.2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x14ac:dyDescent="0.2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x14ac:dyDescent="0.2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x14ac:dyDescent="0.2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x14ac:dyDescent="0.2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x14ac:dyDescent="0.2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x14ac:dyDescent="0.2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x14ac:dyDescent="0.2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x14ac:dyDescent="0.2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x14ac:dyDescent="0.2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x14ac:dyDescent="0.2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x14ac:dyDescent="0.2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x14ac:dyDescent="0.2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x14ac:dyDescent="0.2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x14ac:dyDescent="0.2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x14ac:dyDescent="0.2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x14ac:dyDescent="0.2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x14ac:dyDescent="0.2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x14ac:dyDescent="0.2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x14ac:dyDescent="0.2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 x14ac:dyDescent="0.2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x14ac:dyDescent="0.2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x14ac:dyDescent="0.2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x14ac:dyDescent="0.2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x14ac:dyDescent="0.2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x14ac:dyDescent="0.2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x14ac:dyDescent="0.2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x14ac:dyDescent="0.2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1:64" x14ac:dyDescent="0.2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4" x14ac:dyDescent="0.2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4" x14ac:dyDescent="0.2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2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2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1:61" x14ac:dyDescent="0.2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1:61" x14ac:dyDescent="0.2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1:61" x14ac:dyDescent="0.2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1:61" x14ac:dyDescent="0.2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1:61" x14ac:dyDescent="0.2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1:61" x14ac:dyDescent="0.2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1:61" x14ac:dyDescent="0.2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1:61" x14ac:dyDescent="0.2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1:61" x14ac:dyDescent="0.2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1:61" x14ac:dyDescent="0.2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1:61" x14ac:dyDescent="0.2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1:61" x14ac:dyDescent="0.2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1:61" x14ac:dyDescent="0.2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1:61" x14ac:dyDescent="0.2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x14ac:dyDescent="0.2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x14ac:dyDescent="0.2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x14ac:dyDescent="0.2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x14ac:dyDescent="0.2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x14ac:dyDescent="0.2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x14ac:dyDescent="0.2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x14ac:dyDescent="0.2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x14ac:dyDescent="0.2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x14ac:dyDescent="0.2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x14ac:dyDescent="0.2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x14ac:dyDescent="0.2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x14ac:dyDescent="0.2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x14ac:dyDescent="0.2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x14ac:dyDescent="0.2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x14ac:dyDescent="0.2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x14ac:dyDescent="0.2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x14ac:dyDescent="0.2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x14ac:dyDescent="0.2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x14ac:dyDescent="0.2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x14ac:dyDescent="0.2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x14ac:dyDescent="0.2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x14ac:dyDescent="0.2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x14ac:dyDescent="0.2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x14ac:dyDescent="0.2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x14ac:dyDescent="0.2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x14ac:dyDescent="0.2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x14ac:dyDescent="0.2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x14ac:dyDescent="0.2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x14ac:dyDescent="0.2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x14ac:dyDescent="0.2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x14ac:dyDescent="0.2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x14ac:dyDescent="0.2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x14ac:dyDescent="0.2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x14ac:dyDescent="0.2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x14ac:dyDescent="0.2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x14ac:dyDescent="0.2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x14ac:dyDescent="0.2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x14ac:dyDescent="0.2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x14ac:dyDescent="0.2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x14ac:dyDescent="0.2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x14ac:dyDescent="0.2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x14ac:dyDescent="0.2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x14ac:dyDescent="0.2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x14ac:dyDescent="0.2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x14ac:dyDescent="0.2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x14ac:dyDescent="0.2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x14ac:dyDescent="0.2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x14ac:dyDescent="0.2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x14ac:dyDescent="0.2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x14ac:dyDescent="0.2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x14ac:dyDescent="0.2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x14ac:dyDescent="0.2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x14ac:dyDescent="0.2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x14ac:dyDescent="0.2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x14ac:dyDescent="0.2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x14ac:dyDescent="0.2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x14ac:dyDescent="0.2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x14ac:dyDescent="0.2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x14ac:dyDescent="0.2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x14ac:dyDescent="0.2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x14ac:dyDescent="0.2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x14ac:dyDescent="0.2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x14ac:dyDescent="0.2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x14ac:dyDescent="0.2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x14ac:dyDescent="0.2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x14ac:dyDescent="0.2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x14ac:dyDescent="0.2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x14ac:dyDescent="0.2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x14ac:dyDescent="0.2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x14ac:dyDescent="0.2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x14ac:dyDescent="0.2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x14ac:dyDescent="0.2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x14ac:dyDescent="0.2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x14ac:dyDescent="0.2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x14ac:dyDescent="0.2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x14ac:dyDescent="0.2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x14ac:dyDescent="0.2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x14ac:dyDescent="0.2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x14ac:dyDescent="0.2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x14ac:dyDescent="0.2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x14ac:dyDescent="0.2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x14ac:dyDescent="0.2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x14ac:dyDescent="0.2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x14ac:dyDescent="0.2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x14ac:dyDescent="0.2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x14ac:dyDescent="0.2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x14ac:dyDescent="0.2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x14ac:dyDescent="0.2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x14ac:dyDescent="0.2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x14ac:dyDescent="0.2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x14ac:dyDescent="0.2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x14ac:dyDescent="0.2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x14ac:dyDescent="0.2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x14ac:dyDescent="0.2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x14ac:dyDescent="0.2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x14ac:dyDescent="0.2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x14ac:dyDescent="0.2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x14ac:dyDescent="0.2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x14ac:dyDescent="0.2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x14ac:dyDescent="0.2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x14ac:dyDescent="0.2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x14ac:dyDescent="0.2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x14ac:dyDescent="0.2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x14ac:dyDescent="0.2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x14ac:dyDescent="0.2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x14ac:dyDescent="0.2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x14ac:dyDescent="0.2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x14ac:dyDescent="0.2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x14ac:dyDescent="0.2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x14ac:dyDescent="0.2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x14ac:dyDescent="0.2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x14ac:dyDescent="0.2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x14ac:dyDescent="0.2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x14ac:dyDescent="0.2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x14ac:dyDescent="0.2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x14ac:dyDescent="0.2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x14ac:dyDescent="0.2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x14ac:dyDescent="0.2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x14ac:dyDescent="0.2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x14ac:dyDescent="0.2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x14ac:dyDescent="0.2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x14ac:dyDescent="0.2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x14ac:dyDescent="0.2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x14ac:dyDescent="0.2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x14ac:dyDescent="0.2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x14ac:dyDescent="0.2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x14ac:dyDescent="0.2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x14ac:dyDescent="0.2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x14ac:dyDescent="0.2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x14ac:dyDescent="0.2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x14ac:dyDescent="0.2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x14ac:dyDescent="0.2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x14ac:dyDescent="0.2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x14ac:dyDescent="0.2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x14ac:dyDescent="0.2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x14ac:dyDescent="0.2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x14ac:dyDescent="0.2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x14ac:dyDescent="0.2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x14ac:dyDescent="0.2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x14ac:dyDescent="0.2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x14ac:dyDescent="0.2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x14ac:dyDescent="0.2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x14ac:dyDescent="0.2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x14ac:dyDescent="0.2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x14ac:dyDescent="0.2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x14ac:dyDescent="0.2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x14ac:dyDescent="0.2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x14ac:dyDescent="0.2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x14ac:dyDescent="0.2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x14ac:dyDescent="0.2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x14ac:dyDescent="0.2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x14ac:dyDescent="0.2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x14ac:dyDescent="0.2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x14ac:dyDescent="0.2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x14ac:dyDescent="0.2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x14ac:dyDescent="0.2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x14ac:dyDescent="0.2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x14ac:dyDescent="0.2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x14ac:dyDescent="0.2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x14ac:dyDescent="0.2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x14ac:dyDescent="0.2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x14ac:dyDescent="0.2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x14ac:dyDescent="0.2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x14ac:dyDescent="0.2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x14ac:dyDescent="0.2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x14ac:dyDescent="0.2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x14ac:dyDescent="0.2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x14ac:dyDescent="0.2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x14ac:dyDescent="0.2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x14ac:dyDescent="0.2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x14ac:dyDescent="0.2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x14ac:dyDescent="0.2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x14ac:dyDescent="0.2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x14ac:dyDescent="0.2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x14ac:dyDescent="0.2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x14ac:dyDescent="0.2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x14ac:dyDescent="0.2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x14ac:dyDescent="0.2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x14ac:dyDescent="0.2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x14ac:dyDescent="0.2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x14ac:dyDescent="0.2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x14ac:dyDescent="0.2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x14ac:dyDescent="0.2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x14ac:dyDescent="0.2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x14ac:dyDescent="0.2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x14ac:dyDescent="0.2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x14ac:dyDescent="0.2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x14ac:dyDescent="0.2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x14ac:dyDescent="0.2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x14ac:dyDescent="0.2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x14ac:dyDescent="0.2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x14ac:dyDescent="0.2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x14ac:dyDescent="0.2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x14ac:dyDescent="0.2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x14ac:dyDescent="0.2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x14ac:dyDescent="0.2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x14ac:dyDescent="0.2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x14ac:dyDescent="0.2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x14ac:dyDescent="0.2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x14ac:dyDescent="0.2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x14ac:dyDescent="0.2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x14ac:dyDescent="0.2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x14ac:dyDescent="0.2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x14ac:dyDescent="0.2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x14ac:dyDescent="0.2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x14ac:dyDescent="0.2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x14ac:dyDescent="0.2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x14ac:dyDescent="0.2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x14ac:dyDescent="0.2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x14ac:dyDescent="0.2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x14ac:dyDescent="0.2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x14ac:dyDescent="0.2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x14ac:dyDescent="0.2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x14ac:dyDescent="0.2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x14ac:dyDescent="0.2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x14ac:dyDescent="0.2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x14ac:dyDescent="0.2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x14ac:dyDescent="0.2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x14ac:dyDescent="0.2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x14ac:dyDescent="0.2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x14ac:dyDescent="0.2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x14ac:dyDescent="0.2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x14ac:dyDescent="0.2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x14ac:dyDescent="0.2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x14ac:dyDescent="0.2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x14ac:dyDescent="0.2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x14ac:dyDescent="0.2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x14ac:dyDescent="0.2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x14ac:dyDescent="0.2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x14ac:dyDescent="0.2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x14ac:dyDescent="0.2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x14ac:dyDescent="0.2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x14ac:dyDescent="0.2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x14ac:dyDescent="0.2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x14ac:dyDescent="0.2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x14ac:dyDescent="0.2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x14ac:dyDescent="0.2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x14ac:dyDescent="0.2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x14ac:dyDescent="0.2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x14ac:dyDescent="0.2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x14ac:dyDescent="0.2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x14ac:dyDescent="0.2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x14ac:dyDescent="0.2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x14ac:dyDescent="0.2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x14ac:dyDescent="0.2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x14ac:dyDescent="0.2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x14ac:dyDescent="0.2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x14ac:dyDescent="0.2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x14ac:dyDescent="0.2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x14ac:dyDescent="0.2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x14ac:dyDescent="0.2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x14ac:dyDescent="0.2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x14ac:dyDescent="0.2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x14ac:dyDescent="0.2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x14ac:dyDescent="0.2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x14ac:dyDescent="0.2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x14ac:dyDescent="0.2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x14ac:dyDescent="0.2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x14ac:dyDescent="0.2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x14ac:dyDescent="0.2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x14ac:dyDescent="0.2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x14ac:dyDescent="0.2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x14ac:dyDescent="0.2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x14ac:dyDescent="0.2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x14ac:dyDescent="0.2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x14ac:dyDescent="0.2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x14ac:dyDescent="0.2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x14ac:dyDescent="0.2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x14ac:dyDescent="0.2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x14ac:dyDescent="0.2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x14ac:dyDescent="0.2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x14ac:dyDescent="0.2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x14ac:dyDescent="0.2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x14ac:dyDescent="0.2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x14ac:dyDescent="0.2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x14ac:dyDescent="0.2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x14ac:dyDescent="0.2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x14ac:dyDescent="0.2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x14ac:dyDescent="0.2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x14ac:dyDescent="0.2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x14ac:dyDescent="0.2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x14ac:dyDescent="0.2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x14ac:dyDescent="0.2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x14ac:dyDescent="0.2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x14ac:dyDescent="0.2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x14ac:dyDescent="0.2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x14ac:dyDescent="0.2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x14ac:dyDescent="0.2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x14ac:dyDescent="0.2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x14ac:dyDescent="0.2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x14ac:dyDescent="0.2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x14ac:dyDescent="0.2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x14ac:dyDescent="0.2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x14ac:dyDescent="0.2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x14ac:dyDescent="0.2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x14ac:dyDescent="0.2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x14ac:dyDescent="0.2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x14ac:dyDescent="0.2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x14ac:dyDescent="0.2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x14ac:dyDescent="0.2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x14ac:dyDescent="0.2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x14ac:dyDescent="0.2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x14ac:dyDescent="0.2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x14ac:dyDescent="0.2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x14ac:dyDescent="0.2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x14ac:dyDescent="0.2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x14ac:dyDescent="0.2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x14ac:dyDescent="0.2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x14ac:dyDescent="0.2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x14ac:dyDescent="0.2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x14ac:dyDescent="0.2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x14ac:dyDescent="0.2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x14ac:dyDescent="0.2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x14ac:dyDescent="0.2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x14ac:dyDescent="0.2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x14ac:dyDescent="0.2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x14ac:dyDescent="0.2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x14ac:dyDescent="0.2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x14ac:dyDescent="0.2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x14ac:dyDescent="0.2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x14ac:dyDescent="0.2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x14ac:dyDescent="0.2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x14ac:dyDescent="0.2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x14ac:dyDescent="0.2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x14ac:dyDescent="0.2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x14ac:dyDescent="0.2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x14ac:dyDescent="0.2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x14ac:dyDescent="0.2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x14ac:dyDescent="0.2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x14ac:dyDescent="0.2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x14ac:dyDescent="0.2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x14ac:dyDescent="0.2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x14ac:dyDescent="0.2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x14ac:dyDescent="0.2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x14ac:dyDescent="0.2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x14ac:dyDescent="0.2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x14ac:dyDescent="0.2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x14ac:dyDescent="0.2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x14ac:dyDescent="0.2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x14ac:dyDescent="0.2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x14ac:dyDescent="0.2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x14ac:dyDescent="0.2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x14ac:dyDescent="0.2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x14ac:dyDescent="0.2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x14ac:dyDescent="0.2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x14ac:dyDescent="0.2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x14ac:dyDescent="0.2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x14ac:dyDescent="0.2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x14ac:dyDescent="0.2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x14ac:dyDescent="0.2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x14ac:dyDescent="0.2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x14ac:dyDescent="0.2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x14ac:dyDescent="0.2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x14ac:dyDescent="0.2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x14ac:dyDescent="0.2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x14ac:dyDescent="0.2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x14ac:dyDescent="0.2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x14ac:dyDescent="0.2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x14ac:dyDescent="0.2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x14ac:dyDescent="0.2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x14ac:dyDescent="0.2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x14ac:dyDescent="0.2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x14ac:dyDescent="0.2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x14ac:dyDescent="0.2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x14ac:dyDescent="0.2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x14ac:dyDescent="0.2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x14ac:dyDescent="0.2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x14ac:dyDescent="0.2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x14ac:dyDescent="0.2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x14ac:dyDescent="0.2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x14ac:dyDescent="0.2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x14ac:dyDescent="0.2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x14ac:dyDescent="0.2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x14ac:dyDescent="0.2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x14ac:dyDescent="0.2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x14ac:dyDescent="0.2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x14ac:dyDescent="0.2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x14ac:dyDescent="0.2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x14ac:dyDescent="0.2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x14ac:dyDescent="0.2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x14ac:dyDescent="0.2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x14ac:dyDescent="0.2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x14ac:dyDescent="0.2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x14ac:dyDescent="0.2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x14ac:dyDescent="0.2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x14ac:dyDescent="0.2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x14ac:dyDescent="0.2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x14ac:dyDescent="0.2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x14ac:dyDescent="0.2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x14ac:dyDescent="0.2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x14ac:dyDescent="0.2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x14ac:dyDescent="0.2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x14ac:dyDescent="0.2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x14ac:dyDescent="0.2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x14ac:dyDescent="0.2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x14ac:dyDescent="0.2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x14ac:dyDescent="0.2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x14ac:dyDescent="0.2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x14ac:dyDescent="0.2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x14ac:dyDescent="0.2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x14ac:dyDescent="0.2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x14ac:dyDescent="0.2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x14ac:dyDescent="0.2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x14ac:dyDescent="0.2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x14ac:dyDescent="0.2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x14ac:dyDescent="0.2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x14ac:dyDescent="0.2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x14ac:dyDescent="0.2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x14ac:dyDescent="0.2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x14ac:dyDescent="0.2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x14ac:dyDescent="0.2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x14ac:dyDescent="0.2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x14ac:dyDescent="0.2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x14ac:dyDescent="0.2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x14ac:dyDescent="0.2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x14ac:dyDescent="0.2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x14ac:dyDescent="0.2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x14ac:dyDescent="0.2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x14ac:dyDescent="0.2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x14ac:dyDescent="0.2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x14ac:dyDescent="0.2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x14ac:dyDescent="0.2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x14ac:dyDescent="0.2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x14ac:dyDescent="0.2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x14ac:dyDescent="0.2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x14ac:dyDescent="0.2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x14ac:dyDescent="0.2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x14ac:dyDescent="0.2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x14ac:dyDescent="0.2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x14ac:dyDescent="0.2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x14ac:dyDescent="0.2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x14ac:dyDescent="0.2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x14ac:dyDescent="0.2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x14ac:dyDescent="0.2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x14ac:dyDescent="0.2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x14ac:dyDescent="0.2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x14ac:dyDescent="0.2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x14ac:dyDescent="0.2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x14ac:dyDescent="0.2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x14ac:dyDescent="0.2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x14ac:dyDescent="0.2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x14ac:dyDescent="0.2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x14ac:dyDescent="0.2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x14ac:dyDescent="0.2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x14ac:dyDescent="0.2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x14ac:dyDescent="0.2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x14ac:dyDescent="0.2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x14ac:dyDescent="0.2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x14ac:dyDescent="0.2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x14ac:dyDescent="0.2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x14ac:dyDescent="0.2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x14ac:dyDescent="0.2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x14ac:dyDescent="0.2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x14ac:dyDescent="0.2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x14ac:dyDescent="0.2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x14ac:dyDescent="0.2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x14ac:dyDescent="0.2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x14ac:dyDescent="0.2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x14ac:dyDescent="0.2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x14ac:dyDescent="0.2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x14ac:dyDescent="0.2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x14ac:dyDescent="0.2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x14ac:dyDescent="0.2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x14ac:dyDescent="0.2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x14ac:dyDescent="0.2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x14ac:dyDescent="0.2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x14ac:dyDescent="0.2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x14ac:dyDescent="0.2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x14ac:dyDescent="0.2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x14ac:dyDescent="0.2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x14ac:dyDescent="0.2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x14ac:dyDescent="0.2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x14ac:dyDescent="0.2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x14ac:dyDescent="0.2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x14ac:dyDescent="0.2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x14ac:dyDescent="0.2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x14ac:dyDescent="0.2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x14ac:dyDescent="0.2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x14ac:dyDescent="0.2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x14ac:dyDescent="0.2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x14ac:dyDescent="0.2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x14ac:dyDescent="0.2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x14ac:dyDescent="0.2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x14ac:dyDescent="0.2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x14ac:dyDescent="0.2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x14ac:dyDescent="0.2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x14ac:dyDescent="0.2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x14ac:dyDescent="0.2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x14ac:dyDescent="0.2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x14ac:dyDescent="0.2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x14ac:dyDescent="0.2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x14ac:dyDescent="0.2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x14ac:dyDescent="0.2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x14ac:dyDescent="0.2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x14ac:dyDescent="0.2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x14ac:dyDescent="0.2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x14ac:dyDescent="0.2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x14ac:dyDescent="0.2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x14ac:dyDescent="0.2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x14ac:dyDescent="0.2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x14ac:dyDescent="0.2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x14ac:dyDescent="0.2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x14ac:dyDescent="0.2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x14ac:dyDescent="0.2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x14ac:dyDescent="0.2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x14ac:dyDescent="0.2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x14ac:dyDescent="0.2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x14ac:dyDescent="0.2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x14ac:dyDescent="0.2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x14ac:dyDescent="0.2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x14ac:dyDescent="0.2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x14ac:dyDescent="0.2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x14ac:dyDescent="0.2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x14ac:dyDescent="0.2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x14ac:dyDescent="0.2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x14ac:dyDescent="0.2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x14ac:dyDescent="0.2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x14ac:dyDescent="0.2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x14ac:dyDescent="0.2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x14ac:dyDescent="0.2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x14ac:dyDescent="0.2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x14ac:dyDescent="0.2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x14ac:dyDescent="0.2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x14ac:dyDescent="0.2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x14ac:dyDescent="0.2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x14ac:dyDescent="0.2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x14ac:dyDescent="0.2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x14ac:dyDescent="0.2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x14ac:dyDescent="0.2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x14ac:dyDescent="0.2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x14ac:dyDescent="0.2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x14ac:dyDescent="0.2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x14ac:dyDescent="0.2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x14ac:dyDescent="0.2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x14ac:dyDescent="0.2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x14ac:dyDescent="0.2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x14ac:dyDescent="0.2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x14ac:dyDescent="0.2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x14ac:dyDescent="0.2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x14ac:dyDescent="0.2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x14ac:dyDescent="0.2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x14ac:dyDescent="0.2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x14ac:dyDescent="0.2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x14ac:dyDescent="0.2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x14ac:dyDescent="0.2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x14ac:dyDescent="0.2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x14ac:dyDescent="0.2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x14ac:dyDescent="0.2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x14ac:dyDescent="0.2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x14ac:dyDescent="0.2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x14ac:dyDescent="0.2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x14ac:dyDescent="0.2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x14ac:dyDescent="0.2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x14ac:dyDescent="0.2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x14ac:dyDescent="0.2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x14ac:dyDescent="0.2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x14ac:dyDescent="0.2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x14ac:dyDescent="0.2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x14ac:dyDescent="0.2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x14ac:dyDescent="0.2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x14ac:dyDescent="0.2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x14ac:dyDescent="0.2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x14ac:dyDescent="0.2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x14ac:dyDescent="0.2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x14ac:dyDescent="0.2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x14ac:dyDescent="0.2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x14ac:dyDescent="0.2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x14ac:dyDescent="0.2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x14ac:dyDescent="0.2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x14ac:dyDescent="0.2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x14ac:dyDescent="0.2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x14ac:dyDescent="0.2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x14ac:dyDescent="0.2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x14ac:dyDescent="0.2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x14ac:dyDescent="0.2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x14ac:dyDescent="0.2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x14ac:dyDescent="0.2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x14ac:dyDescent="0.2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x14ac:dyDescent="0.2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x14ac:dyDescent="0.2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x14ac:dyDescent="0.2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x14ac:dyDescent="0.2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x14ac:dyDescent="0.2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x14ac:dyDescent="0.2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x14ac:dyDescent="0.2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x14ac:dyDescent="0.2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x14ac:dyDescent="0.2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x14ac:dyDescent="0.2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x14ac:dyDescent="0.2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x14ac:dyDescent="0.2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x14ac:dyDescent="0.2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x14ac:dyDescent="0.2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x14ac:dyDescent="0.2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x14ac:dyDescent="0.2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x14ac:dyDescent="0.2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x14ac:dyDescent="0.2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x14ac:dyDescent="0.2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x14ac:dyDescent="0.2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x14ac:dyDescent="0.2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x14ac:dyDescent="0.2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x14ac:dyDescent="0.2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x14ac:dyDescent="0.2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x14ac:dyDescent="0.2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x14ac:dyDescent="0.2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x14ac:dyDescent="0.2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x14ac:dyDescent="0.2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x14ac:dyDescent="0.2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x14ac:dyDescent="0.2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x14ac:dyDescent="0.2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x14ac:dyDescent="0.2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x14ac:dyDescent="0.2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x14ac:dyDescent="0.2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x14ac:dyDescent="0.2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x14ac:dyDescent="0.2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x14ac:dyDescent="0.2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x14ac:dyDescent="0.2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x14ac:dyDescent="0.2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x14ac:dyDescent="0.2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x14ac:dyDescent="0.2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x14ac:dyDescent="0.2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x14ac:dyDescent="0.2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x14ac:dyDescent="0.2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x14ac:dyDescent="0.2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x14ac:dyDescent="0.2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x14ac:dyDescent="0.2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x14ac:dyDescent="0.2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x14ac:dyDescent="0.2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x14ac:dyDescent="0.2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x14ac:dyDescent="0.2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x14ac:dyDescent="0.2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x14ac:dyDescent="0.2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x14ac:dyDescent="0.2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x14ac:dyDescent="0.2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x14ac:dyDescent="0.2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x14ac:dyDescent="0.2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x14ac:dyDescent="0.2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x14ac:dyDescent="0.2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x14ac:dyDescent="0.2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x14ac:dyDescent="0.2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x14ac:dyDescent="0.2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x14ac:dyDescent="0.2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x14ac:dyDescent="0.2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x14ac:dyDescent="0.2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x14ac:dyDescent="0.2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x14ac:dyDescent="0.2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x14ac:dyDescent="0.2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x14ac:dyDescent="0.2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x14ac:dyDescent="0.2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x14ac:dyDescent="0.2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x14ac:dyDescent="0.2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x14ac:dyDescent="0.2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x14ac:dyDescent="0.2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x14ac:dyDescent="0.2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x14ac:dyDescent="0.2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x14ac:dyDescent="0.2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x14ac:dyDescent="0.2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x14ac:dyDescent="0.2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x14ac:dyDescent="0.2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x14ac:dyDescent="0.2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x14ac:dyDescent="0.2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x14ac:dyDescent="0.2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x14ac:dyDescent="0.2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x14ac:dyDescent="0.2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x14ac:dyDescent="0.2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x14ac:dyDescent="0.2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x14ac:dyDescent="0.2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x14ac:dyDescent="0.2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x14ac:dyDescent="0.2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x14ac:dyDescent="0.2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x14ac:dyDescent="0.2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x14ac:dyDescent="0.2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x14ac:dyDescent="0.2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x14ac:dyDescent="0.2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x14ac:dyDescent="0.2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x14ac:dyDescent="0.2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x14ac:dyDescent="0.2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x14ac:dyDescent="0.2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x14ac:dyDescent="0.2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x14ac:dyDescent="0.2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x14ac:dyDescent="0.2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x14ac:dyDescent="0.2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x14ac:dyDescent="0.2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x14ac:dyDescent="0.2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x14ac:dyDescent="0.2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x14ac:dyDescent="0.2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x14ac:dyDescent="0.2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x14ac:dyDescent="0.2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x14ac:dyDescent="0.2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x14ac:dyDescent="0.2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x14ac:dyDescent="0.2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x14ac:dyDescent="0.2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x14ac:dyDescent="0.2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x14ac:dyDescent="0.2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x14ac:dyDescent="0.2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x14ac:dyDescent="0.2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x14ac:dyDescent="0.2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x14ac:dyDescent="0.2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x14ac:dyDescent="0.2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x14ac:dyDescent="0.2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x14ac:dyDescent="0.2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x14ac:dyDescent="0.2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x14ac:dyDescent="0.2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x14ac:dyDescent="0.2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x14ac:dyDescent="0.2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x14ac:dyDescent="0.2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x14ac:dyDescent="0.2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x14ac:dyDescent="0.2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x14ac:dyDescent="0.2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x14ac:dyDescent="0.2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x14ac:dyDescent="0.2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x14ac:dyDescent="0.2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x14ac:dyDescent="0.2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x14ac:dyDescent="0.2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x14ac:dyDescent="0.2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x14ac:dyDescent="0.2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x14ac:dyDescent="0.2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x14ac:dyDescent="0.2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x14ac:dyDescent="0.2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x14ac:dyDescent="0.2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x14ac:dyDescent="0.2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x14ac:dyDescent="0.2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x14ac:dyDescent="0.2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x14ac:dyDescent="0.2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x14ac:dyDescent="0.2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x14ac:dyDescent="0.2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x14ac:dyDescent="0.2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x14ac:dyDescent="0.2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x14ac:dyDescent="0.2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x14ac:dyDescent="0.2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x14ac:dyDescent="0.2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x14ac:dyDescent="0.2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x14ac:dyDescent="0.2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x14ac:dyDescent="0.2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x14ac:dyDescent="0.2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x14ac:dyDescent="0.2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x14ac:dyDescent="0.2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x14ac:dyDescent="0.2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x14ac:dyDescent="0.2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x14ac:dyDescent="0.2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x14ac:dyDescent="0.2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x14ac:dyDescent="0.2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x14ac:dyDescent="0.2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x14ac:dyDescent="0.2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x14ac:dyDescent="0.2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x14ac:dyDescent="0.2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x14ac:dyDescent="0.2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x14ac:dyDescent="0.2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x14ac:dyDescent="0.2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x14ac:dyDescent="0.2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x14ac:dyDescent="0.2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x14ac:dyDescent="0.2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x14ac:dyDescent="0.2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x14ac:dyDescent="0.2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x14ac:dyDescent="0.2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x14ac:dyDescent="0.2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x14ac:dyDescent="0.2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x14ac:dyDescent="0.2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x14ac:dyDescent="0.2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x14ac:dyDescent="0.2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x14ac:dyDescent="0.2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x14ac:dyDescent="0.2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x14ac:dyDescent="0.2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x14ac:dyDescent="0.2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x14ac:dyDescent="0.2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x14ac:dyDescent="0.2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x14ac:dyDescent="0.2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x14ac:dyDescent="0.2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x14ac:dyDescent="0.2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x14ac:dyDescent="0.2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x14ac:dyDescent="0.2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x14ac:dyDescent="0.2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x14ac:dyDescent="0.2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x14ac:dyDescent="0.2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x14ac:dyDescent="0.2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x14ac:dyDescent="0.2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x14ac:dyDescent="0.2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x14ac:dyDescent="0.2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x14ac:dyDescent="0.2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x14ac:dyDescent="0.2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x14ac:dyDescent="0.2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x14ac:dyDescent="0.2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x14ac:dyDescent="0.2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x14ac:dyDescent="0.2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x14ac:dyDescent="0.2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x14ac:dyDescent="0.2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x14ac:dyDescent="0.2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x14ac:dyDescent="0.2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x14ac:dyDescent="0.2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x14ac:dyDescent="0.2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x14ac:dyDescent="0.2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x14ac:dyDescent="0.2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x14ac:dyDescent="0.2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x14ac:dyDescent="0.2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x14ac:dyDescent="0.2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x14ac:dyDescent="0.2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x14ac:dyDescent="0.2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x14ac:dyDescent="0.2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x14ac:dyDescent="0.2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x14ac:dyDescent="0.2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x14ac:dyDescent="0.2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x14ac:dyDescent="0.2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x14ac:dyDescent="0.2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x14ac:dyDescent="0.2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x14ac:dyDescent="0.2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x14ac:dyDescent="0.2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x14ac:dyDescent="0.2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x14ac:dyDescent="0.2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x14ac:dyDescent="0.2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x14ac:dyDescent="0.2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x14ac:dyDescent="0.2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x14ac:dyDescent="0.2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x14ac:dyDescent="0.2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x14ac:dyDescent="0.2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x14ac:dyDescent="0.2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x14ac:dyDescent="0.2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x14ac:dyDescent="0.2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x14ac:dyDescent="0.2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x14ac:dyDescent="0.2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x14ac:dyDescent="0.2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x14ac:dyDescent="0.2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x14ac:dyDescent="0.2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x14ac:dyDescent="0.2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x14ac:dyDescent="0.2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x14ac:dyDescent="0.2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x14ac:dyDescent="0.2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x14ac:dyDescent="0.2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x14ac:dyDescent="0.2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x14ac:dyDescent="0.2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x14ac:dyDescent="0.2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x14ac:dyDescent="0.2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x14ac:dyDescent="0.2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x14ac:dyDescent="0.2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x14ac:dyDescent="0.2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x14ac:dyDescent="0.2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x14ac:dyDescent="0.2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x14ac:dyDescent="0.2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x14ac:dyDescent="0.2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x14ac:dyDescent="0.2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x14ac:dyDescent="0.2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x14ac:dyDescent="0.2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x14ac:dyDescent="0.2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x14ac:dyDescent="0.2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x14ac:dyDescent="0.2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x14ac:dyDescent="0.2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x14ac:dyDescent="0.2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x14ac:dyDescent="0.2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x14ac:dyDescent="0.2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x14ac:dyDescent="0.2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x14ac:dyDescent="0.2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x14ac:dyDescent="0.2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x14ac:dyDescent="0.2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x14ac:dyDescent="0.2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x14ac:dyDescent="0.2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x14ac:dyDescent="0.2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x14ac:dyDescent="0.2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x14ac:dyDescent="0.2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x14ac:dyDescent="0.2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x14ac:dyDescent="0.2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x14ac:dyDescent="0.2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x14ac:dyDescent="0.2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x14ac:dyDescent="0.2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x14ac:dyDescent="0.2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x14ac:dyDescent="0.2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x14ac:dyDescent="0.2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x14ac:dyDescent="0.2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x14ac:dyDescent="0.2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x14ac:dyDescent="0.2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x14ac:dyDescent="0.2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x14ac:dyDescent="0.2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x14ac:dyDescent="0.2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x14ac:dyDescent="0.2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x14ac:dyDescent="0.2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x14ac:dyDescent="0.2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x14ac:dyDescent="0.2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x14ac:dyDescent="0.2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x14ac:dyDescent="0.2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x14ac:dyDescent="0.2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x14ac:dyDescent="0.2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x14ac:dyDescent="0.2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x14ac:dyDescent="0.2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x14ac:dyDescent="0.2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x14ac:dyDescent="0.2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x14ac:dyDescent="0.2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x14ac:dyDescent="0.2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x14ac:dyDescent="0.2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x14ac:dyDescent="0.2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x14ac:dyDescent="0.2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x14ac:dyDescent="0.2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x14ac:dyDescent="0.2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x14ac:dyDescent="0.2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x14ac:dyDescent="0.2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x14ac:dyDescent="0.2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x14ac:dyDescent="0.2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x14ac:dyDescent="0.2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x14ac:dyDescent="0.2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x14ac:dyDescent="0.2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x14ac:dyDescent="0.2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x14ac:dyDescent="0.2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x14ac:dyDescent="0.2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x14ac:dyDescent="0.2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x14ac:dyDescent="0.2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x14ac:dyDescent="0.2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x14ac:dyDescent="0.2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x14ac:dyDescent="0.2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x14ac:dyDescent="0.2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x14ac:dyDescent="0.2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x14ac:dyDescent="0.2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x14ac:dyDescent="0.2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x14ac:dyDescent="0.2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x14ac:dyDescent="0.2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x14ac:dyDescent="0.2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x14ac:dyDescent="0.2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x14ac:dyDescent="0.2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x14ac:dyDescent="0.2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x14ac:dyDescent="0.2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x14ac:dyDescent="0.2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x14ac:dyDescent="0.2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x14ac:dyDescent="0.2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x14ac:dyDescent="0.2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x14ac:dyDescent="0.2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x14ac:dyDescent="0.2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x14ac:dyDescent="0.2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x14ac:dyDescent="0.2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x14ac:dyDescent="0.2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x14ac:dyDescent="0.2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x14ac:dyDescent="0.2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x14ac:dyDescent="0.2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x14ac:dyDescent="0.2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x14ac:dyDescent="0.2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x14ac:dyDescent="0.2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x14ac:dyDescent="0.2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x14ac:dyDescent="0.2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x14ac:dyDescent="0.2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x14ac:dyDescent="0.2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x14ac:dyDescent="0.2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x14ac:dyDescent="0.2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x14ac:dyDescent="0.2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x14ac:dyDescent="0.2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x14ac:dyDescent="0.2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x14ac:dyDescent="0.2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x14ac:dyDescent="0.2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x14ac:dyDescent="0.2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x14ac:dyDescent="0.2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x14ac:dyDescent="0.2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x14ac:dyDescent="0.2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x14ac:dyDescent="0.2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x14ac:dyDescent="0.2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x14ac:dyDescent="0.2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x14ac:dyDescent="0.2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x14ac:dyDescent="0.2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x14ac:dyDescent="0.2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x14ac:dyDescent="0.2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x14ac:dyDescent="0.2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x14ac:dyDescent="0.2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x14ac:dyDescent="0.2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x14ac:dyDescent="0.2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x14ac:dyDescent="0.2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x14ac:dyDescent="0.2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N17" sqref="N17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44350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3" s="11" customFormat="1" ht="12.75" customHeight="1" x14ac:dyDescent="0.2">
      <c r="A7" s="462" t="s">
        <v>101</v>
      </c>
      <c r="B7" s="11">
        <v>2794</v>
      </c>
      <c r="C7" s="11">
        <v>2834</v>
      </c>
      <c r="D7" s="11">
        <v>1892</v>
      </c>
      <c r="E7" s="555">
        <f t="shared" ref="E7:E15" si="0">(+D7-B7)/B7</f>
        <v>-0.32283464566929132</v>
      </c>
      <c r="F7" s="555">
        <f t="shared" ref="F7:F15" si="1">(+D7-C7)/C7</f>
        <v>-0.33239237826393792</v>
      </c>
      <c r="H7" s="11">
        <v>1960</v>
      </c>
      <c r="I7" s="11">
        <v>1862</v>
      </c>
      <c r="J7" s="11">
        <v>1692</v>
      </c>
      <c r="K7" s="555">
        <f t="shared" ref="K7:K15" si="2">(+J7-H7)/H7</f>
        <v>-0.13673469387755102</v>
      </c>
      <c r="L7" s="555">
        <f t="shared" ref="L7:L15" si="3">(+J7-I7)/I7</f>
        <v>-9.1299677765843176E-2</v>
      </c>
    </row>
    <row r="8" spans="1:13" s="11" customFormat="1" ht="12.75" customHeight="1" x14ac:dyDescent="0.2">
      <c r="A8" s="462" t="s">
        <v>102</v>
      </c>
      <c r="B8" s="11">
        <v>3253</v>
      </c>
      <c r="C8" s="11">
        <v>3125</v>
      </c>
      <c r="D8" s="11">
        <v>2568</v>
      </c>
      <c r="E8" s="555">
        <f t="shared" si="0"/>
        <v>-0.21057485398094067</v>
      </c>
      <c r="F8" s="555">
        <f t="shared" si="1"/>
        <v>-0.17824000000000001</v>
      </c>
      <c r="H8" s="11">
        <v>2243</v>
      </c>
      <c r="I8" s="11">
        <v>2240</v>
      </c>
      <c r="J8" s="11">
        <v>1683</v>
      </c>
      <c r="K8" s="555">
        <f t="shared" si="2"/>
        <v>-0.24966562639322337</v>
      </c>
      <c r="L8" s="555">
        <f t="shared" si="3"/>
        <v>-0.24866071428571429</v>
      </c>
    </row>
    <row r="9" spans="1:13" s="11" customFormat="1" ht="12.75" customHeight="1" x14ac:dyDescent="0.2">
      <c r="A9" s="462" t="s">
        <v>103</v>
      </c>
      <c r="B9" s="11">
        <v>2873</v>
      </c>
      <c r="C9" s="11">
        <v>3009</v>
      </c>
      <c r="D9" s="11">
        <v>2774</v>
      </c>
      <c r="E9" s="555">
        <f t="shared" si="0"/>
        <v>-3.4458753915767491E-2</v>
      </c>
      <c r="F9" s="555">
        <f t="shared" si="1"/>
        <v>-7.8099036224659357E-2</v>
      </c>
      <c r="H9" s="11">
        <v>2512</v>
      </c>
      <c r="I9" s="11">
        <v>2341</v>
      </c>
      <c r="J9" s="11">
        <v>2053</v>
      </c>
      <c r="K9" s="555">
        <f t="shared" si="2"/>
        <v>-0.18272292993630573</v>
      </c>
      <c r="L9" s="555">
        <f t="shared" si="3"/>
        <v>-0.12302434856898761</v>
      </c>
    </row>
    <row r="10" spans="1:13" s="11" customFormat="1" ht="12.75" customHeight="1" x14ac:dyDescent="0.2">
      <c r="A10" s="462" t="s">
        <v>104</v>
      </c>
      <c r="B10" s="11">
        <v>2803</v>
      </c>
      <c r="C10" s="11">
        <v>2959</v>
      </c>
      <c r="D10" s="11">
        <v>2876</v>
      </c>
      <c r="E10" s="555">
        <f t="shared" si="0"/>
        <v>2.6043524794862646E-2</v>
      </c>
      <c r="F10" s="555">
        <f t="shared" si="1"/>
        <v>-2.805001689760054E-2</v>
      </c>
      <c r="H10" s="11">
        <v>2278</v>
      </c>
      <c r="I10" s="11">
        <v>2379</v>
      </c>
      <c r="J10" s="11">
        <v>2499</v>
      </c>
      <c r="K10" s="555">
        <f t="shared" si="2"/>
        <v>9.7014925373134331E-2</v>
      </c>
      <c r="L10" s="555">
        <f t="shared" si="3"/>
        <v>5.0441361916771753E-2</v>
      </c>
    </row>
    <row r="11" spans="1:13" s="11" customFormat="1" ht="12.75" customHeight="1" x14ac:dyDescent="0.2">
      <c r="A11" s="462" t="s">
        <v>105</v>
      </c>
      <c r="B11" s="11">
        <v>2961</v>
      </c>
      <c r="C11" s="11">
        <v>2840</v>
      </c>
      <c r="D11" s="11">
        <v>3000</v>
      </c>
      <c r="E11" s="555">
        <f t="shared" si="0"/>
        <v>1.3171225937183385E-2</v>
      </c>
      <c r="F11" s="555">
        <f t="shared" si="1"/>
        <v>5.6338028169014086E-2</v>
      </c>
      <c r="H11" s="11">
        <v>2247</v>
      </c>
      <c r="I11" s="11">
        <v>2334</v>
      </c>
      <c r="J11" s="11">
        <v>2497</v>
      </c>
      <c r="K11" s="555">
        <f t="shared" si="2"/>
        <v>0.11125945705384958</v>
      </c>
      <c r="L11" s="555">
        <f t="shared" si="3"/>
        <v>6.983718937446444E-2</v>
      </c>
    </row>
    <row r="12" spans="1:13" ht="12.75" customHeight="1" x14ac:dyDescent="0.2">
      <c r="A12" s="462" t="s">
        <v>106</v>
      </c>
      <c r="B12" s="11">
        <v>2327</v>
      </c>
      <c r="C12" s="11">
        <v>2689</v>
      </c>
      <c r="D12" s="11">
        <v>2808</v>
      </c>
      <c r="E12" s="555">
        <f t="shared" si="0"/>
        <v>0.20670391061452514</v>
      </c>
      <c r="F12" s="555">
        <f t="shared" si="1"/>
        <v>4.4254369654146523E-2</v>
      </c>
      <c r="G12" s="11"/>
      <c r="H12" s="11">
        <v>1821</v>
      </c>
      <c r="I12" s="11">
        <v>1888</v>
      </c>
      <c r="J12" s="11">
        <v>2460</v>
      </c>
      <c r="K12" s="555">
        <f t="shared" si="2"/>
        <v>0.35090609555189456</v>
      </c>
      <c r="L12" s="555">
        <f t="shared" si="3"/>
        <v>0.30296610169491528</v>
      </c>
    </row>
    <row r="13" spans="1:13" s="11" customFormat="1" ht="12.75" customHeight="1" x14ac:dyDescent="0.2">
      <c r="A13" s="462" t="s">
        <v>107</v>
      </c>
      <c r="B13" s="11">
        <v>2283</v>
      </c>
      <c r="C13" s="11">
        <v>2354</v>
      </c>
      <c r="D13" s="11">
        <v>2504</v>
      </c>
      <c r="E13" s="555">
        <f t="shared" si="0"/>
        <v>9.6802452912833986E-2</v>
      </c>
      <c r="F13" s="555">
        <f t="shared" si="1"/>
        <v>6.3721325403568396E-2</v>
      </c>
      <c r="H13" s="11">
        <v>1792</v>
      </c>
      <c r="I13" s="11">
        <v>1930</v>
      </c>
      <c r="J13" s="11">
        <v>2480</v>
      </c>
      <c r="K13" s="555">
        <f t="shared" si="2"/>
        <v>0.38392857142857145</v>
      </c>
      <c r="L13" s="555">
        <f t="shared" si="3"/>
        <v>0.28497409326424872</v>
      </c>
      <c r="M13" s="18"/>
    </row>
    <row r="14" spans="1:13" s="11" customFormat="1" ht="12.75" customHeight="1" x14ac:dyDescent="0.2">
      <c r="A14" s="462" t="s">
        <v>108</v>
      </c>
      <c r="B14" s="11">
        <v>1599</v>
      </c>
      <c r="C14" s="11">
        <v>1563</v>
      </c>
      <c r="D14" s="11">
        <v>1562</v>
      </c>
      <c r="E14" s="555">
        <f t="shared" si="0"/>
        <v>-2.3139462163852407E-2</v>
      </c>
      <c r="F14" s="555">
        <f t="shared" si="1"/>
        <v>-6.3979526551503517E-4</v>
      </c>
      <c r="H14" s="11">
        <v>1629</v>
      </c>
      <c r="I14" s="11">
        <v>1643</v>
      </c>
      <c r="J14" s="11">
        <v>2049</v>
      </c>
      <c r="K14" s="555">
        <f t="shared" si="2"/>
        <v>0.25782688766114181</v>
      </c>
      <c r="L14" s="555">
        <f t="shared" si="3"/>
        <v>0.24710894704808278</v>
      </c>
    </row>
    <row r="15" spans="1:13" s="11" customFormat="1" ht="12.75" customHeight="1" x14ac:dyDescent="0.2">
      <c r="A15" t="s">
        <v>109</v>
      </c>
      <c r="B15" s="11">
        <v>1071</v>
      </c>
      <c r="C15" s="11">
        <v>1139</v>
      </c>
      <c r="D15" s="11">
        <v>1247</v>
      </c>
      <c r="E15" s="555">
        <f t="shared" si="0"/>
        <v>0.16433239962651727</v>
      </c>
      <c r="F15" s="555">
        <f t="shared" si="1"/>
        <v>9.4820017559262518E-2</v>
      </c>
      <c r="G15"/>
      <c r="H15" s="11">
        <v>1306</v>
      </c>
      <c r="I15" s="11">
        <v>1539</v>
      </c>
      <c r="J15" s="11">
        <v>1991</v>
      </c>
      <c r="K15" s="555">
        <f t="shared" si="2"/>
        <v>0.52450229709035223</v>
      </c>
      <c r="L15" s="555">
        <f t="shared" si="3"/>
        <v>0.29369720597790772</v>
      </c>
    </row>
    <row r="16" spans="1:13" s="18" customFormat="1" ht="12.75" customHeight="1" x14ac:dyDescent="0.2">
      <c r="A16"/>
      <c r="B16" s="2" t="s">
        <v>3261</v>
      </c>
      <c r="C16" s="2" t="s">
        <v>4042</v>
      </c>
      <c r="D16" s="2" t="s">
        <v>4799</v>
      </c>
      <c r="E16" s="2" t="s">
        <v>4800</v>
      </c>
      <c r="F16" s="2" t="s">
        <v>4801</v>
      </c>
      <c r="G16" s="462"/>
      <c r="H16" s="2" t="s">
        <v>3262</v>
      </c>
      <c r="I16" s="2" t="s">
        <v>4046</v>
      </c>
      <c r="J16" s="2" t="s">
        <v>4802</v>
      </c>
      <c r="K16" s="2" t="s">
        <v>4800</v>
      </c>
      <c r="L16" s="2" t="s">
        <v>4803</v>
      </c>
    </row>
    <row r="17" spans="1:13" s="18" customFormat="1" ht="12.75" customHeight="1" x14ac:dyDescent="0.2">
      <c r="A17" s="466" t="s">
        <v>98</v>
      </c>
      <c r="B17" s="462">
        <v>2056</v>
      </c>
      <c r="C17" s="462">
        <v>1963</v>
      </c>
      <c r="D17" s="462">
        <v>1711</v>
      </c>
      <c r="E17" s="467">
        <f>(+D17-B17)/B17</f>
        <v>-0.16780155642023345</v>
      </c>
      <c r="F17" s="467">
        <f>(+D17-C17)/C17</f>
        <v>-0.12837493632195618</v>
      </c>
      <c r="G17" s="462"/>
      <c r="H17" s="462">
        <v>1077</v>
      </c>
      <c r="I17" s="462">
        <v>1174</v>
      </c>
      <c r="J17" s="462">
        <v>1311</v>
      </c>
      <c r="K17" s="467">
        <f>(+J17-H17)/H17</f>
        <v>0.21727019498607242</v>
      </c>
      <c r="L17" s="467">
        <f>(+J17-I17)/I17</f>
        <v>0.11669505962521294</v>
      </c>
    </row>
    <row r="18" spans="1:13" s="18" customFormat="1" ht="12.75" customHeight="1" x14ac:dyDescent="0.2">
      <c r="A18" s="462" t="s">
        <v>99</v>
      </c>
      <c r="B18" s="462">
        <v>1729</v>
      </c>
      <c r="C18" s="462">
        <v>2174</v>
      </c>
      <c r="D18" s="462">
        <v>1566</v>
      </c>
      <c r="E18" s="467">
        <f>(+D18-B18)/B18</f>
        <v>-9.4274146905725859E-2</v>
      </c>
      <c r="F18" s="467">
        <f>(+D18-C18)/C18</f>
        <v>-0.27966881324747012</v>
      </c>
      <c r="G18" s="462"/>
      <c r="H18" s="462">
        <v>1140</v>
      </c>
      <c r="I18" s="462">
        <v>1206</v>
      </c>
      <c r="J18" s="462">
        <v>1194</v>
      </c>
      <c r="K18" s="467">
        <f>(+J18-H18)/H18</f>
        <v>4.736842105263158E-2</v>
      </c>
      <c r="L18" s="467">
        <f>(+J18-I18)/I18</f>
        <v>-9.9502487562189053E-3</v>
      </c>
      <c r="M18" s="11"/>
    </row>
    <row r="19" spans="1:13" s="18" customFormat="1" ht="12.75" customHeight="1" x14ac:dyDescent="0.2">
      <c r="A19" s="462" t="s">
        <v>100</v>
      </c>
      <c r="B19" s="462">
        <v>2504</v>
      </c>
      <c r="C19" s="462">
        <v>2411</v>
      </c>
      <c r="D19" s="462">
        <v>2421</v>
      </c>
      <c r="E19" s="467">
        <f>(+D19-B19)/B19</f>
        <v>-3.3146964856230032E-2</v>
      </c>
      <c r="F19" s="467">
        <f>(+D19-C19)/C19</f>
        <v>4.1476565740356701E-3</v>
      </c>
      <c r="G19" s="462"/>
      <c r="H19" s="462">
        <v>1476</v>
      </c>
      <c r="I19" s="462">
        <v>1675</v>
      </c>
      <c r="J19" s="462">
        <v>1712</v>
      </c>
      <c r="K19" s="467">
        <f>(+J19-H19)/H19</f>
        <v>0.15989159891598917</v>
      </c>
      <c r="L19" s="467">
        <f>(+J19-I19)/I19</f>
        <v>2.208955223880597E-2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28253</v>
      </c>
      <c r="C21">
        <f>SUM(C6:C19)</f>
        <v>29060</v>
      </c>
      <c r="D21">
        <f>SUM(D6:D19)</f>
        <v>26929</v>
      </c>
      <c r="E21" s="5">
        <f>(+D21-B21)/B21</f>
        <v>-4.6862280111846531E-2</v>
      </c>
      <c r="F21" s="5">
        <f>(+D21-C21)/C21</f>
        <v>-7.3331039229181008E-2</v>
      </c>
      <c r="G21"/>
      <c r="H21">
        <f>SUM(H6:H19)</f>
        <v>21481</v>
      </c>
      <c r="I21">
        <f>SUM(I6:I19)</f>
        <v>22211</v>
      </c>
      <c r="J21">
        <f>SUM(J6:J19)</f>
        <v>23621</v>
      </c>
      <c r="K21" s="5">
        <f>(+J21-H21)/H21</f>
        <v>9.9622922582747547E-2</v>
      </c>
      <c r="L21" s="5">
        <f>(+J21-I21)/I21</f>
        <v>6.3482058439511949E-2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 x14ac:dyDescent="0.2">
      <c r="A26" s="462" t="s">
        <v>101</v>
      </c>
      <c r="B26" s="11">
        <v>2518</v>
      </c>
      <c r="C26" s="11">
        <v>2617</v>
      </c>
      <c r="D26" s="11">
        <v>1732</v>
      </c>
      <c r="E26" s="555">
        <f t="shared" ref="E26:E34" si="4">(+D26-B26)/B26</f>
        <v>-0.31215250198570293</v>
      </c>
      <c r="F26" s="555">
        <f t="shared" ref="F26:F34" si="5">(+D26-C26)/C26</f>
        <v>-0.33817348108521206</v>
      </c>
      <c r="G26" s="11" t="s">
        <v>4999</v>
      </c>
      <c r="H26" s="11">
        <v>1843</v>
      </c>
      <c r="I26" s="11">
        <v>1757</v>
      </c>
      <c r="J26" s="11">
        <v>1596</v>
      </c>
      <c r="K26" s="555">
        <f t="shared" ref="K26:K34" si="6">(+J26-H26)/H26</f>
        <v>-0.13402061855670103</v>
      </c>
      <c r="L26" s="555">
        <f t="shared" ref="L26:L34" si="7">(+J26-I26)/I26</f>
        <v>-9.1633466135458169E-2</v>
      </c>
      <c r="M26" s="18"/>
    </row>
    <row r="27" spans="1:13" s="11" customFormat="1" ht="12.75" customHeight="1" x14ac:dyDescent="0.2">
      <c r="A27" s="462" t="s">
        <v>102</v>
      </c>
      <c r="B27" s="11">
        <v>2982</v>
      </c>
      <c r="C27" s="11">
        <v>2922</v>
      </c>
      <c r="D27" s="11">
        <v>2345</v>
      </c>
      <c r="E27" s="555">
        <f t="shared" si="4"/>
        <v>-0.21361502347417841</v>
      </c>
      <c r="F27" s="555">
        <f t="shared" si="5"/>
        <v>-0.19746748802190281</v>
      </c>
      <c r="G27" s="11" t="s">
        <v>102</v>
      </c>
      <c r="H27" s="11">
        <v>2121</v>
      </c>
      <c r="I27" s="11">
        <v>2136</v>
      </c>
      <c r="J27" s="11">
        <v>1598</v>
      </c>
      <c r="K27" s="555">
        <f t="shared" si="6"/>
        <v>-0.24658180103724658</v>
      </c>
      <c r="L27" s="555">
        <f t="shared" si="7"/>
        <v>-0.25187265917602997</v>
      </c>
      <c r="M27" s="18"/>
    </row>
    <row r="28" spans="1:13" s="11" customFormat="1" ht="12.75" customHeight="1" x14ac:dyDescent="0.2">
      <c r="A28" s="462" t="s">
        <v>103</v>
      </c>
      <c r="B28" s="11">
        <v>2678</v>
      </c>
      <c r="C28" s="11">
        <v>2771</v>
      </c>
      <c r="D28" s="11">
        <v>2551</v>
      </c>
      <c r="E28" s="555">
        <f t="shared" si="4"/>
        <v>-4.7423450336071697E-2</v>
      </c>
      <c r="F28" s="555">
        <f t="shared" si="5"/>
        <v>-7.9393720678455432E-2</v>
      </c>
      <c r="G28" s="11" t="s">
        <v>5000</v>
      </c>
      <c r="H28" s="11">
        <v>2369</v>
      </c>
      <c r="I28" s="11">
        <v>2232</v>
      </c>
      <c r="J28" s="11">
        <v>1927</v>
      </c>
      <c r="K28" s="555">
        <f t="shared" si="6"/>
        <v>-0.18657661460531871</v>
      </c>
      <c r="L28" s="555">
        <f t="shared" si="7"/>
        <v>-0.13664874551971326</v>
      </c>
      <c r="M28" s="18"/>
    </row>
    <row r="29" spans="1:13" ht="12.75" customHeight="1" x14ac:dyDescent="0.2">
      <c r="A29" s="462" t="s">
        <v>104</v>
      </c>
      <c r="B29" s="11">
        <v>2581</v>
      </c>
      <c r="C29" s="11">
        <v>2688</v>
      </c>
      <c r="D29" s="11">
        <v>2654</v>
      </c>
      <c r="E29" s="555">
        <f t="shared" si="4"/>
        <v>2.828361100348702E-2</v>
      </c>
      <c r="F29" s="555">
        <f t="shared" si="5"/>
        <v>-1.2648809523809524E-2</v>
      </c>
      <c r="G29" s="11" t="s">
        <v>5001</v>
      </c>
      <c r="H29" s="11">
        <v>2180</v>
      </c>
      <c r="I29" s="11">
        <v>2263</v>
      </c>
      <c r="J29" s="11">
        <v>2334</v>
      </c>
      <c r="K29" s="555">
        <f t="shared" si="6"/>
        <v>7.0642201834862389E-2</v>
      </c>
      <c r="L29" s="555">
        <f t="shared" si="7"/>
        <v>3.1374281926646048E-2</v>
      </c>
    </row>
    <row r="30" spans="1:13" s="11" customFormat="1" ht="12.75" customHeight="1" x14ac:dyDescent="0.2">
      <c r="A30" s="462" t="s">
        <v>105</v>
      </c>
      <c r="B30" s="11">
        <v>2636</v>
      </c>
      <c r="C30" s="11">
        <v>2600</v>
      </c>
      <c r="D30" s="11">
        <v>2755</v>
      </c>
      <c r="E30" s="555">
        <f t="shared" si="4"/>
        <v>4.5144157814871015E-2</v>
      </c>
      <c r="F30" s="555">
        <f t="shared" si="5"/>
        <v>5.9615384615384619E-2</v>
      </c>
      <c r="G30" s="11" t="s">
        <v>5002</v>
      </c>
      <c r="H30" s="11">
        <v>2119</v>
      </c>
      <c r="I30" s="11">
        <v>2224</v>
      </c>
      <c r="J30" s="11">
        <v>2342</v>
      </c>
      <c r="K30" s="555">
        <f t="shared" si="6"/>
        <v>0.10523831996224635</v>
      </c>
      <c r="L30" s="555">
        <f t="shared" si="7"/>
        <v>5.3057553956834536E-2</v>
      </c>
      <c r="M30" s="18"/>
    </row>
    <row r="31" spans="1:13" s="11" customFormat="1" ht="12.75" customHeight="1" x14ac:dyDescent="0.2">
      <c r="A31" s="462" t="s">
        <v>106</v>
      </c>
      <c r="B31" s="11">
        <v>2137</v>
      </c>
      <c r="C31" s="11">
        <v>2356</v>
      </c>
      <c r="D31" s="11">
        <v>2552</v>
      </c>
      <c r="E31" s="555">
        <f t="shared" si="4"/>
        <v>0.19419747309312119</v>
      </c>
      <c r="F31" s="555">
        <f t="shared" si="5"/>
        <v>8.3191850594227498E-2</v>
      </c>
      <c r="G31" s="11" t="s">
        <v>5003</v>
      </c>
      <c r="H31" s="11">
        <v>1714</v>
      </c>
      <c r="I31" s="11">
        <v>1785</v>
      </c>
      <c r="J31" s="11">
        <v>2289</v>
      </c>
      <c r="K31" s="555">
        <f t="shared" si="6"/>
        <v>0.33547257876312719</v>
      </c>
      <c r="L31" s="555">
        <f t="shared" si="7"/>
        <v>0.28235294117647058</v>
      </c>
      <c r="M31" s="18"/>
    </row>
    <row r="32" spans="1:13" s="11" customFormat="1" ht="12.75" customHeight="1" x14ac:dyDescent="0.2">
      <c r="A32" s="462" t="s">
        <v>107</v>
      </c>
      <c r="B32" s="11">
        <v>2042</v>
      </c>
      <c r="C32" s="11">
        <v>2150</v>
      </c>
      <c r="D32" s="11">
        <v>2318</v>
      </c>
      <c r="E32" s="555">
        <f t="shared" si="4"/>
        <v>0.13516160626836435</v>
      </c>
      <c r="F32" s="555">
        <f t="shared" si="5"/>
        <v>7.8139534883720926E-2</v>
      </c>
      <c r="G32" s="11" t="s">
        <v>5004</v>
      </c>
      <c r="H32" s="11">
        <v>1700</v>
      </c>
      <c r="I32" s="11">
        <v>1835</v>
      </c>
      <c r="J32" s="11">
        <v>2313</v>
      </c>
      <c r="K32" s="555">
        <f t="shared" si="6"/>
        <v>0.36058823529411765</v>
      </c>
      <c r="L32" s="555">
        <f t="shared" si="7"/>
        <v>0.26049046321525887</v>
      </c>
      <c r="M32" s="18"/>
    </row>
    <row r="33" spans="1:13" s="11" customFormat="1" ht="12.75" customHeight="1" x14ac:dyDescent="0.2">
      <c r="A33" s="462" t="s">
        <v>108</v>
      </c>
      <c r="B33" s="11">
        <v>1439</v>
      </c>
      <c r="C33" s="11">
        <v>1374</v>
      </c>
      <c r="D33" s="11">
        <v>1441</v>
      </c>
      <c r="E33" s="555">
        <f t="shared" si="4"/>
        <v>1.389854065323141E-3</v>
      </c>
      <c r="F33" s="555">
        <f t="shared" si="5"/>
        <v>4.87627365356623E-2</v>
      </c>
      <c r="G33" s="11" t="s">
        <v>5005</v>
      </c>
      <c r="H33" s="11">
        <v>1549</v>
      </c>
      <c r="I33" s="11">
        <v>1553</v>
      </c>
      <c r="J33" s="11">
        <v>1927</v>
      </c>
      <c r="K33" s="555">
        <f t="shared" si="6"/>
        <v>0.24402840542285345</v>
      </c>
      <c r="L33" s="555">
        <f t="shared" si="7"/>
        <v>0.24082421120412106</v>
      </c>
      <c r="M33" s="18"/>
    </row>
    <row r="34" spans="1:13" s="18" customFormat="1" ht="12.75" customHeight="1" x14ac:dyDescent="0.2">
      <c r="A34" t="s">
        <v>109</v>
      </c>
      <c r="B34" s="11">
        <v>927</v>
      </c>
      <c r="C34" s="11">
        <v>1019</v>
      </c>
      <c r="D34" s="11">
        <v>1100</v>
      </c>
      <c r="E34" s="555">
        <f t="shared" si="4"/>
        <v>0.18662351672060409</v>
      </c>
      <c r="F34" s="555">
        <f t="shared" si="5"/>
        <v>7.9489695780176645E-2</v>
      </c>
      <c r="G34" s="11" t="s">
        <v>5006</v>
      </c>
      <c r="H34" s="11">
        <v>1242</v>
      </c>
      <c r="I34" s="11">
        <v>1449</v>
      </c>
      <c r="J34" s="11">
        <v>1824</v>
      </c>
      <c r="K34" s="555">
        <f t="shared" si="6"/>
        <v>0.46859903381642515</v>
      </c>
      <c r="L34" s="555">
        <f t="shared" si="7"/>
        <v>0.25879917184265011</v>
      </c>
    </row>
    <row r="35" spans="1:13" s="18" customFormat="1" ht="12.75" customHeight="1" x14ac:dyDescent="0.2">
      <c r="A35" s="11"/>
      <c r="B35" s="2" t="s">
        <v>3261</v>
      </c>
      <c r="C35" s="2" t="s">
        <v>4042</v>
      </c>
      <c r="D35" s="2" t="s">
        <v>4799</v>
      </c>
      <c r="E35" s="2" t="s">
        <v>4800</v>
      </c>
      <c r="F35" s="2" t="s">
        <v>4801</v>
      </c>
      <c r="H35" s="2" t="s">
        <v>3262</v>
      </c>
      <c r="I35" s="2" t="s">
        <v>4046</v>
      </c>
      <c r="J35" s="2" t="s">
        <v>4802</v>
      </c>
      <c r="K35" s="2" t="s">
        <v>4800</v>
      </c>
      <c r="L35" s="2" t="s">
        <v>4803</v>
      </c>
      <c r="M35" s="11"/>
    </row>
    <row r="36" spans="1:13" s="18" customFormat="1" ht="12.75" customHeight="1" x14ac:dyDescent="0.2">
      <c r="A36" s="466" t="s">
        <v>98</v>
      </c>
      <c r="B36" s="462">
        <v>1667</v>
      </c>
      <c r="C36" s="462">
        <v>1662</v>
      </c>
      <c r="D36" s="462">
        <v>1486</v>
      </c>
      <c r="E36" s="467">
        <f>(+D36-B36)/B36</f>
        <v>-0.10857828434313137</v>
      </c>
      <c r="F36" s="467">
        <f>(+D36-C36)/C36</f>
        <v>-0.10589651022864019</v>
      </c>
      <c r="G36" s="18" t="s">
        <v>4996</v>
      </c>
      <c r="H36" s="462">
        <v>1008</v>
      </c>
      <c r="I36" s="462">
        <v>1092</v>
      </c>
      <c r="J36" s="462">
        <v>1189</v>
      </c>
      <c r="K36" s="467">
        <f>(+J36-H36)/H36</f>
        <v>0.17956349206349206</v>
      </c>
      <c r="L36" s="467">
        <f>(+J36-I36)/I36</f>
        <v>8.8827838827838831E-2</v>
      </c>
    </row>
    <row r="37" spans="1:13" s="11" customFormat="1" ht="12.75" customHeight="1" x14ac:dyDescent="0.2">
      <c r="A37" s="466" t="s">
        <v>99</v>
      </c>
      <c r="B37" s="462">
        <v>1523</v>
      </c>
      <c r="C37" s="462">
        <v>1887</v>
      </c>
      <c r="D37" s="462">
        <v>1369</v>
      </c>
      <c r="E37" s="467">
        <f>(+D37-B37)/B37</f>
        <v>-0.10111621799080761</v>
      </c>
      <c r="F37" s="467">
        <f>(+D37-C37)/C37</f>
        <v>-0.27450980392156865</v>
      </c>
      <c r="G37" s="11" t="s">
        <v>4997</v>
      </c>
      <c r="H37" s="462">
        <v>1039</v>
      </c>
      <c r="I37" s="462">
        <v>1116</v>
      </c>
      <c r="J37" s="462">
        <v>1108</v>
      </c>
      <c r="K37" s="467">
        <f>(+J37-H37)/H37</f>
        <v>6.6410009624639083E-2</v>
      </c>
      <c r="L37" s="467">
        <f>(+J37-I37)/I37</f>
        <v>-7.1684587813620072E-3</v>
      </c>
    </row>
    <row r="38" spans="1:13" s="11" customFormat="1" ht="12.75" customHeight="1" x14ac:dyDescent="0.2">
      <c r="A38" s="466" t="s">
        <v>100</v>
      </c>
      <c r="B38" s="462">
        <v>2279</v>
      </c>
      <c r="C38" s="462">
        <v>2184</v>
      </c>
      <c r="D38" s="462">
        <v>2210</v>
      </c>
      <c r="E38" s="467">
        <f>(+D38-B38)/B38</f>
        <v>-3.0276437033786747E-2</v>
      </c>
      <c r="F38" s="467">
        <f>(+D38-C38)/C38</f>
        <v>1.1904761904761904E-2</v>
      </c>
      <c r="G38" s="11" t="s">
        <v>4998</v>
      </c>
      <c r="H38" s="462">
        <v>1402</v>
      </c>
      <c r="I38" s="462">
        <v>1581</v>
      </c>
      <c r="J38" s="462">
        <v>1593</v>
      </c>
      <c r="K38" s="467">
        <f>(+J38-H38)/H38</f>
        <v>0.13623395149786019</v>
      </c>
      <c r="L38" s="467">
        <f>(+J38-I38)/I38</f>
        <v>7.5901328273244783E-3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23130</v>
      </c>
      <c r="C40">
        <f>SUM(C25:C37)</f>
        <v>24046</v>
      </c>
      <c r="D40">
        <f>SUM(D25:D37)</f>
        <v>22303</v>
      </c>
      <c r="E40" s="5">
        <f>(+D40-B40)/B40</f>
        <v>-3.575443147427583E-2</v>
      </c>
      <c r="F40" s="5">
        <f>(+D40-C40)/C40</f>
        <v>-7.2486068368959489E-2</v>
      </c>
      <c r="G40"/>
      <c r="H40">
        <f>SUM(H25:H37)</f>
        <v>18884</v>
      </c>
      <c r="I40">
        <f>SUM(I25:I37)</f>
        <v>19442</v>
      </c>
      <c r="J40">
        <f>SUM(J25:J37)</f>
        <v>20447</v>
      </c>
      <c r="K40" s="5">
        <f>(+J40-H40)/H40</f>
        <v>8.2768481253971612E-2</v>
      </c>
      <c r="L40" s="5">
        <f>(+J40-I40)/I40</f>
        <v>5.1692212735315296E-2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zoomScale="112" zoomScaleNormal="112" workbookViewId="0">
      <selection activeCell="L7" sqref="L7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8" x14ac:dyDescent="0.2">
      <c r="G1" s="2" t="s">
        <v>90</v>
      </c>
      <c r="H1" s="3"/>
      <c r="I1" s="3"/>
      <c r="J1" s="3"/>
    </row>
    <row r="2" spans="1:18" x14ac:dyDescent="0.2">
      <c r="A2" s="1">
        <f ca="1">TODAY()</f>
        <v>44350</v>
      </c>
      <c r="G2" s="2" t="s">
        <v>91</v>
      </c>
      <c r="H2" s="3"/>
      <c r="I2" s="3"/>
      <c r="J2" s="3"/>
      <c r="K2" s="8" t="s">
        <v>4</v>
      </c>
    </row>
    <row r="3" spans="1:18" x14ac:dyDescent="0.2">
      <c r="G3" s="3" t="s">
        <v>3</v>
      </c>
      <c r="H3" s="3"/>
      <c r="I3" s="3"/>
      <c r="J3" s="3"/>
    </row>
    <row r="4" spans="1:18" x14ac:dyDescent="0.2">
      <c r="G4" s="3"/>
      <c r="H4" s="3"/>
      <c r="I4" s="3"/>
      <c r="J4" s="3"/>
    </row>
    <row r="5" spans="1:18" x14ac:dyDescent="0.2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8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8" x14ac:dyDescent="0.2">
      <c r="A7" s="686" t="s">
        <v>6</v>
      </c>
      <c r="B7" s="686">
        <v>5522</v>
      </c>
      <c r="C7" s="686">
        <v>5795</v>
      </c>
      <c r="D7" s="686">
        <v>5193</v>
      </c>
      <c r="E7" s="699">
        <f t="shared" si="0"/>
        <v>-5.9579862368706993E-2</v>
      </c>
      <c r="F7" s="699">
        <f t="shared" si="1"/>
        <v>-0.10388265746333046</v>
      </c>
      <c r="G7" s="686"/>
      <c r="H7" s="686">
        <v>3498</v>
      </c>
      <c r="I7" s="686">
        <v>3825</v>
      </c>
      <c r="J7" s="686">
        <v>3933</v>
      </c>
      <c r="K7" s="699">
        <f t="shared" si="2"/>
        <v>0.12435677530017153</v>
      </c>
      <c r="L7" s="699">
        <f t="shared" si="3"/>
        <v>2.823529411764706E-2</v>
      </c>
      <c r="O7" s="11" t="s">
        <v>5007</v>
      </c>
    </row>
    <row r="8" spans="1:18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  <c r="O8" t="s">
        <v>4989</v>
      </c>
      <c r="P8" s="686">
        <v>431</v>
      </c>
      <c r="Q8" s="686">
        <v>463</v>
      </c>
      <c r="R8" s="5">
        <f>(Q8-P8)/P8</f>
        <v>7.4245939675174011E-2</v>
      </c>
    </row>
    <row r="9" spans="1:18" x14ac:dyDescent="0.2">
      <c r="A9" s="686" t="s">
        <v>8</v>
      </c>
      <c r="B9" s="686">
        <v>642</v>
      </c>
      <c r="C9" s="686">
        <v>654</v>
      </c>
      <c r="D9" s="686">
        <v>509</v>
      </c>
      <c r="E9" s="699">
        <f t="shared" si="0"/>
        <v>-0.20716510903426791</v>
      </c>
      <c r="F9" s="699">
        <f t="shared" si="1"/>
        <v>-0.22171253822629969</v>
      </c>
      <c r="G9" s="686"/>
      <c r="H9" s="686">
        <v>413</v>
      </c>
      <c r="I9" s="686">
        <v>431</v>
      </c>
      <c r="J9" s="686">
        <v>463</v>
      </c>
      <c r="K9" s="699">
        <f t="shared" si="2"/>
        <v>0.12106537530266344</v>
      </c>
      <c r="L9" s="699">
        <f t="shared" si="3"/>
        <v>7.4245939675174011E-2</v>
      </c>
      <c r="O9" t="s">
        <v>4990</v>
      </c>
      <c r="P9" s="700">
        <v>2195</v>
      </c>
      <c r="Q9" s="700">
        <v>2402</v>
      </c>
      <c r="R9" s="5">
        <f t="shared" ref="R9:R15" si="4">(Q9-P9)/P9</f>
        <v>9.4305239179954439E-2</v>
      </c>
    </row>
    <row r="10" spans="1:18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  <c r="O10" t="s">
        <v>4991</v>
      </c>
      <c r="P10" s="700">
        <v>240</v>
      </c>
      <c r="Q10" s="700">
        <v>243</v>
      </c>
      <c r="R10" s="5">
        <f t="shared" si="4"/>
        <v>1.2500000000000001E-2</v>
      </c>
    </row>
    <row r="11" spans="1:18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  <c r="O11" t="s">
        <v>4992</v>
      </c>
      <c r="P11" s="686">
        <v>512</v>
      </c>
      <c r="Q11" s="686">
        <v>601</v>
      </c>
      <c r="R11" s="5">
        <f t="shared" si="4"/>
        <v>0.173828125</v>
      </c>
    </row>
    <row r="12" spans="1:18" x14ac:dyDescent="0.2">
      <c r="A12" s="700" t="s">
        <v>10</v>
      </c>
      <c r="B12" s="700">
        <v>3158</v>
      </c>
      <c r="C12" s="700">
        <v>3237</v>
      </c>
      <c r="D12" s="700">
        <v>3144</v>
      </c>
      <c r="E12" s="701">
        <f t="shared" si="0"/>
        <v>-4.4331855604813177E-3</v>
      </c>
      <c r="F12" s="701">
        <f t="shared" si="1"/>
        <v>-2.8730305838739572E-2</v>
      </c>
      <c r="G12" s="700"/>
      <c r="H12" s="700">
        <v>2095</v>
      </c>
      <c r="I12" s="700">
        <v>2195</v>
      </c>
      <c r="J12" s="700">
        <v>2402</v>
      </c>
      <c r="K12" s="701">
        <f t="shared" si="2"/>
        <v>0.14653937947494033</v>
      </c>
      <c r="L12" s="701">
        <f t="shared" si="3"/>
        <v>9.4305239179954439E-2</v>
      </c>
      <c r="O12" t="s">
        <v>4993</v>
      </c>
      <c r="P12" s="686">
        <v>315</v>
      </c>
      <c r="Q12" s="686">
        <v>346</v>
      </c>
      <c r="R12" s="5">
        <f t="shared" si="4"/>
        <v>9.841269841269841E-2</v>
      </c>
    </row>
    <row r="13" spans="1:18" x14ac:dyDescent="0.2">
      <c r="A13" s="700" t="s">
        <v>11</v>
      </c>
      <c r="B13" s="700">
        <v>360</v>
      </c>
      <c r="C13" s="700">
        <v>392</v>
      </c>
      <c r="D13" s="700">
        <v>323</v>
      </c>
      <c r="E13" s="701">
        <f t="shared" si="0"/>
        <v>-0.10277777777777777</v>
      </c>
      <c r="F13" s="701">
        <f t="shared" si="1"/>
        <v>-0.17602040816326531</v>
      </c>
      <c r="G13" s="700"/>
      <c r="H13" s="700">
        <v>197</v>
      </c>
      <c r="I13" s="700">
        <v>240</v>
      </c>
      <c r="J13" s="700">
        <v>243</v>
      </c>
      <c r="K13" s="701">
        <f t="shared" si="2"/>
        <v>0.233502538071066</v>
      </c>
      <c r="L13" s="701">
        <f t="shared" si="3"/>
        <v>1.2500000000000001E-2</v>
      </c>
      <c r="O13" t="s">
        <v>4994</v>
      </c>
      <c r="P13" s="700">
        <v>333</v>
      </c>
      <c r="Q13" s="700">
        <v>348</v>
      </c>
      <c r="R13" s="5">
        <f t="shared" si="4"/>
        <v>4.5045045045045043E-2</v>
      </c>
    </row>
    <row r="14" spans="1:18" x14ac:dyDescent="0.2">
      <c r="A14" s="686" t="s">
        <v>12</v>
      </c>
      <c r="B14" s="686">
        <v>691</v>
      </c>
      <c r="C14" s="686">
        <v>784</v>
      </c>
      <c r="D14" s="686">
        <v>645</v>
      </c>
      <c r="E14" s="699">
        <f t="shared" si="0"/>
        <v>-6.6570188133140376E-2</v>
      </c>
      <c r="F14" s="699">
        <f t="shared" si="1"/>
        <v>-0.17729591836734693</v>
      </c>
      <c r="G14" s="686"/>
      <c r="H14" s="686">
        <v>495</v>
      </c>
      <c r="I14" s="686">
        <v>512</v>
      </c>
      <c r="J14" s="686">
        <v>601</v>
      </c>
      <c r="K14" s="699">
        <f t="shared" si="2"/>
        <v>0.21414141414141413</v>
      </c>
      <c r="L14" s="699">
        <f t="shared" si="3"/>
        <v>0.173828125</v>
      </c>
      <c r="O14" t="s">
        <v>4995</v>
      </c>
      <c r="P14" s="700">
        <v>1057</v>
      </c>
      <c r="Q14" s="700">
        <v>940</v>
      </c>
      <c r="R14" s="5">
        <f t="shared" si="4"/>
        <v>-0.11069063386944182</v>
      </c>
    </row>
    <row r="15" spans="1:18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  <c r="P15">
        <f>SUM(P8:P14)</f>
        <v>5083</v>
      </c>
      <c r="Q15">
        <f>SUM(Q8:Q14)</f>
        <v>5343</v>
      </c>
      <c r="R15" s="5">
        <f t="shared" si="4"/>
        <v>5.1150895140664961E-2</v>
      </c>
    </row>
    <row r="16" spans="1:18" x14ac:dyDescent="0.2">
      <c r="A16" s="686" t="s">
        <v>14</v>
      </c>
      <c r="B16" s="686">
        <v>526</v>
      </c>
      <c r="C16" s="686">
        <v>549</v>
      </c>
      <c r="D16" s="686">
        <v>439</v>
      </c>
      <c r="E16" s="699">
        <f t="shared" si="0"/>
        <v>-0.16539923954372623</v>
      </c>
      <c r="F16" s="699">
        <f t="shared" si="1"/>
        <v>-0.20036429872495445</v>
      </c>
      <c r="G16" s="686"/>
      <c r="H16" s="686">
        <v>304</v>
      </c>
      <c r="I16" s="686">
        <v>315</v>
      </c>
      <c r="J16" s="686">
        <v>346</v>
      </c>
      <c r="K16" s="699">
        <f t="shared" si="2"/>
        <v>0.13815789473684212</v>
      </c>
      <c r="L16" s="699">
        <f t="shared" si="3"/>
        <v>9.841269841269841E-2</v>
      </c>
    </row>
    <row r="17" spans="1:18" x14ac:dyDescent="0.2">
      <c r="A17" s="700" t="s">
        <v>15</v>
      </c>
      <c r="B17" s="700">
        <v>476</v>
      </c>
      <c r="C17" s="700">
        <v>535</v>
      </c>
      <c r="D17" s="700">
        <v>469</v>
      </c>
      <c r="E17" s="701">
        <f t="shared" si="0"/>
        <v>-1.4705882352941176E-2</v>
      </c>
      <c r="F17" s="701">
        <f t="shared" si="1"/>
        <v>-0.12336448598130841</v>
      </c>
      <c r="G17" s="700"/>
      <c r="H17" s="700">
        <v>291</v>
      </c>
      <c r="I17" s="700">
        <v>333</v>
      </c>
      <c r="J17" s="700">
        <v>348</v>
      </c>
      <c r="K17" s="701">
        <f t="shared" si="2"/>
        <v>0.19587628865979381</v>
      </c>
      <c r="L17" s="701">
        <f t="shared" si="3"/>
        <v>4.5045045045045043E-2</v>
      </c>
      <c r="O17" s="11" t="s">
        <v>5008</v>
      </c>
    </row>
    <row r="18" spans="1:18" x14ac:dyDescent="0.2">
      <c r="A18" s="700" t="s">
        <v>16</v>
      </c>
      <c r="B18" s="700">
        <v>1528</v>
      </c>
      <c r="C18" s="700">
        <v>1631</v>
      </c>
      <c r="D18" s="700">
        <v>1257</v>
      </c>
      <c r="E18" s="701">
        <f t="shared" si="0"/>
        <v>-0.17735602094240838</v>
      </c>
      <c r="F18" s="701">
        <f t="shared" si="1"/>
        <v>-0.22930717351318208</v>
      </c>
      <c r="G18" s="700"/>
      <c r="H18" s="700">
        <v>915</v>
      </c>
      <c r="I18" s="700">
        <v>1057</v>
      </c>
      <c r="J18" s="700">
        <v>940</v>
      </c>
      <c r="K18" s="701">
        <f t="shared" si="2"/>
        <v>2.7322404371584699E-2</v>
      </c>
      <c r="L18" s="701">
        <f t="shared" si="3"/>
        <v>-0.11069063386944182</v>
      </c>
      <c r="O18" t="s">
        <v>4989</v>
      </c>
      <c r="P18" s="686">
        <v>654</v>
      </c>
      <c r="Q18" s="686">
        <v>509</v>
      </c>
      <c r="R18" s="5">
        <f>(Q18-P18)/P18</f>
        <v>-0.22171253822629969</v>
      </c>
    </row>
    <row r="19" spans="1:18" x14ac:dyDescent="0.2">
      <c r="O19" t="s">
        <v>4990</v>
      </c>
      <c r="P19" s="700">
        <v>3237</v>
      </c>
      <c r="Q19" s="700">
        <v>3144</v>
      </c>
      <c r="R19" s="5">
        <f t="shared" ref="R19:R25" si="5">(Q19-P19)/P19</f>
        <v>-2.8730305838739572E-2</v>
      </c>
    </row>
    <row r="20" spans="1:18" x14ac:dyDescent="0.2">
      <c r="G20" s="3" t="s">
        <v>2</v>
      </c>
      <c r="O20" t="s">
        <v>4991</v>
      </c>
      <c r="P20" s="700">
        <v>392</v>
      </c>
      <c r="Q20" s="700">
        <v>323</v>
      </c>
      <c r="R20" s="5">
        <f t="shared" si="5"/>
        <v>-0.17602040816326531</v>
      </c>
    </row>
    <row r="21" spans="1:18" x14ac:dyDescent="0.2">
      <c r="O21" t="s">
        <v>4992</v>
      </c>
      <c r="P21" s="686">
        <v>784</v>
      </c>
      <c r="Q21" s="686">
        <v>645</v>
      </c>
      <c r="R21" s="5">
        <f t="shared" si="5"/>
        <v>-0.17729591836734693</v>
      </c>
    </row>
    <row r="22" spans="1:18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  <c r="O22" t="s">
        <v>4993</v>
      </c>
      <c r="P22" s="686">
        <v>549</v>
      </c>
      <c r="Q22" s="686">
        <v>439</v>
      </c>
      <c r="R22" s="5">
        <f t="shared" si="5"/>
        <v>-0.20036429872495445</v>
      </c>
    </row>
    <row r="23" spans="1:18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6">(+D23-B23)/B23</f>
        <v>-9.0711569799022271E-2</v>
      </c>
      <c r="F23" s="5">
        <f t="shared" ref="F23:F35" si="7">(+D23-C23)/C23</f>
        <v>-0.13309166235111342</v>
      </c>
      <c r="H23">
        <v>6501</v>
      </c>
      <c r="I23">
        <v>7088</v>
      </c>
      <c r="J23">
        <v>7620</v>
      </c>
      <c r="K23" s="5">
        <f t="shared" ref="K23:K35" si="8">(+J23-H23)/H23</f>
        <v>0.17212736502076603</v>
      </c>
      <c r="L23" s="5">
        <f t="shared" ref="L23:L35" si="9">(+J23-I23)/I23</f>
        <v>7.5056433408577872E-2</v>
      </c>
      <c r="O23" t="s">
        <v>4994</v>
      </c>
      <c r="P23" s="700">
        <v>535</v>
      </c>
      <c r="Q23" s="700">
        <v>469</v>
      </c>
      <c r="R23" s="5">
        <f t="shared" si="5"/>
        <v>-0.12336448598130841</v>
      </c>
    </row>
    <row r="24" spans="1:18" x14ac:dyDescent="0.2">
      <c r="A24" t="s">
        <v>6</v>
      </c>
      <c r="B24">
        <v>6349</v>
      </c>
      <c r="C24">
        <v>6615</v>
      </c>
      <c r="D24">
        <v>5833</v>
      </c>
      <c r="E24" s="5">
        <f t="shared" si="6"/>
        <v>-8.1272641360844222E-2</v>
      </c>
      <c r="F24" s="5">
        <f t="shared" si="7"/>
        <v>-0.1182161753590325</v>
      </c>
      <c r="H24">
        <v>3750</v>
      </c>
      <c r="I24">
        <v>4094</v>
      </c>
      <c r="J24">
        <v>4264</v>
      </c>
      <c r="K24" s="5">
        <f t="shared" si="8"/>
        <v>0.13706666666666667</v>
      </c>
      <c r="L24" s="5">
        <f t="shared" si="9"/>
        <v>4.1524181729360038E-2</v>
      </c>
      <c r="O24" t="s">
        <v>4995</v>
      </c>
      <c r="P24" s="700">
        <v>1631</v>
      </c>
      <c r="Q24" s="700">
        <v>1257</v>
      </c>
      <c r="R24" s="5">
        <f t="shared" si="5"/>
        <v>-0.22930717351318208</v>
      </c>
    </row>
    <row r="25" spans="1:18" x14ac:dyDescent="0.2">
      <c r="A25" t="s">
        <v>7</v>
      </c>
      <c r="B25">
        <v>231</v>
      </c>
      <c r="C25">
        <v>281</v>
      </c>
      <c r="D25">
        <v>250</v>
      </c>
      <c r="E25" s="5">
        <f t="shared" si="6"/>
        <v>8.2251082251082255E-2</v>
      </c>
      <c r="F25" s="5">
        <f t="shared" si="7"/>
        <v>-0.1103202846975089</v>
      </c>
      <c r="H25">
        <v>164</v>
      </c>
      <c r="I25">
        <v>169</v>
      </c>
      <c r="J25">
        <v>183</v>
      </c>
      <c r="K25" s="5">
        <f t="shared" si="8"/>
        <v>0.11585365853658537</v>
      </c>
      <c r="L25" s="5">
        <f t="shared" si="9"/>
        <v>8.2840236686390539E-2</v>
      </c>
      <c r="P25">
        <f>SUM(P18:P24)</f>
        <v>7782</v>
      </c>
      <c r="Q25">
        <f>SUM(Q18:Q24)</f>
        <v>6786</v>
      </c>
      <c r="R25" s="5">
        <f t="shared" si="5"/>
        <v>-0.12798766383962992</v>
      </c>
    </row>
    <row r="26" spans="1:18" x14ac:dyDescent="0.2">
      <c r="A26" t="s">
        <v>8</v>
      </c>
      <c r="B26">
        <v>777</v>
      </c>
      <c r="C26">
        <v>806</v>
      </c>
      <c r="D26">
        <v>635</v>
      </c>
      <c r="E26" s="5">
        <f t="shared" si="6"/>
        <v>-0.18275418275418276</v>
      </c>
      <c r="F26" s="5">
        <f t="shared" si="7"/>
        <v>-0.21215880893300249</v>
      </c>
      <c r="H26">
        <v>475</v>
      </c>
      <c r="I26">
        <v>497</v>
      </c>
      <c r="J26">
        <v>535</v>
      </c>
      <c r="K26" s="5">
        <f t="shared" si="8"/>
        <v>0.12631578947368421</v>
      </c>
      <c r="L26" s="5">
        <f t="shared" si="9"/>
        <v>7.6458752515090544E-2</v>
      </c>
    </row>
    <row r="27" spans="1:18" x14ac:dyDescent="0.2">
      <c r="A27" t="s">
        <v>9</v>
      </c>
      <c r="B27">
        <v>374</v>
      </c>
      <c r="C27">
        <v>494</v>
      </c>
      <c r="D27">
        <v>400</v>
      </c>
      <c r="E27" s="5">
        <f t="shared" si="6"/>
        <v>6.9518716577540107E-2</v>
      </c>
      <c r="F27" s="5">
        <f t="shared" si="7"/>
        <v>-0.19028340080971659</v>
      </c>
      <c r="H27">
        <v>258</v>
      </c>
      <c r="I27">
        <v>281</v>
      </c>
      <c r="J27">
        <v>291</v>
      </c>
      <c r="K27" s="5">
        <f t="shared" si="8"/>
        <v>0.12790697674418605</v>
      </c>
      <c r="L27" s="5">
        <f t="shared" si="9"/>
        <v>3.5587188612099648E-2</v>
      </c>
    </row>
    <row r="28" spans="1:18" x14ac:dyDescent="0.2">
      <c r="A28" t="s">
        <v>222</v>
      </c>
      <c r="B28">
        <v>311</v>
      </c>
      <c r="C28">
        <v>276</v>
      </c>
      <c r="D28">
        <v>247</v>
      </c>
      <c r="E28" s="5">
        <f t="shared" si="6"/>
        <v>-0.20578778135048231</v>
      </c>
      <c r="F28" s="5">
        <f t="shared" si="7"/>
        <v>-0.10507246376811594</v>
      </c>
      <c r="H28">
        <v>187</v>
      </c>
      <c r="I28">
        <v>173</v>
      </c>
      <c r="J28">
        <v>173</v>
      </c>
      <c r="K28" s="5">
        <f t="shared" si="8"/>
        <v>-7.4866310160427801E-2</v>
      </c>
      <c r="L28" s="5">
        <f t="shared" si="9"/>
        <v>0</v>
      </c>
    </row>
    <row r="29" spans="1:18" x14ac:dyDescent="0.2">
      <c r="A29" t="s">
        <v>10</v>
      </c>
      <c r="B29">
        <v>3451</v>
      </c>
      <c r="C29">
        <v>3520</v>
      </c>
      <c r="D29">
        <v>3367</v>
      </c>
      <c r="E29" s="5">
        <f t="shared" si="6"/>
        <v>-2.434077079107505E-2</v>
      </c>
      <c r="F29" s="5">
        <f t="shared" si="7"/>
        <v>-4.346590909090909E-2</v>
      </c>
      <c r="H29">
        <v>2196</v>
      </c>
      <c r="I29">
        <v>2305</v>
      </c>
      <c r="J29">
        <v>2501</v>
      </c>
      <c r="K29" s="5">
        <f t="shared" si="8"/>
        <v>0.1388888888888889</v>
      </c>
      <c r="L29" s="5">
        <f t="shared" si="9"/>
        <v>8.5032537960954446E-2</v>
      </c>
    </row>
    <row r="30" spans="1:18" x14ac:dyDescent="0.2">
      <c r="A30" t="s">
        <v>11</v>
      </c>
      <c r="B30">
        <v>430</v>
      </c>
      <c r="C30">
        <v>475</v>
      </c>
      <c r="D30">
        <v>391</v>
      </c>
      <c r="E30" s="5">
        <f t="shared" si="6"/>
        <v>-9.0697674418604657E-2</v>
      </c>
      <c r="F30" s="5">
        <f t="shared" si="7"/>
        <v>-0.17684210526315788</v>
      </c>
      <c r="H30">
        <v>240</v>
      </c>
      <c r="I30">
        <v>264</v>
      </c>
      <c r="J30">
        <v>290</v>
      </c>
      <c r="K30" s="5">
        <f t="shared" si="8"/>
        <v>0.20833333333333334</v>
      </c>
      <c r="L30" s="5">
        <f t="shared" si="9"/>
        <v>9.8484848484848481E-2</v>
      </c>
    </row>
    <row r="31" spans="1:18" x14ac:dyDescent="0.2">
      <c r="A31" t="s">
        <v>12</v>
      </c>
      <c r="B31">
        <v>851</v>
      </c>
      <c r="C31">
        <v>930</v>
      </c>
      <c r="D31">
        <v>767</v>
      </c>
      <c r="E31" s="5">
        <f t="shared" si="6"/>
        <v>-9.870740305522914E-2</v>
      </c>
      <c r="F31" s="5">
        <f t="shared" si="7"/>
        <v>-0.17526881720430107</v>
      </c>
      <c r="H31">
        <v>538</v>
      </c>
      <c r="I31">
        <v>552</v>
      </c>
      <c r="J31">
        <v>667</v>
      </c>
      <c r="K31" s="5">
        <f t="shared" si="8"/>
        <v>0.23977695167286245</v>
      </c>
      <c r="L31" s="5">
        <f t="shared" si="9"/>
        <v>0.20833333333333334</v>
      </c>
    </row>
    <row r="32" spans="1:18" x14ac:dyDescent="0.2">
      <c r="A32" t="s">
        <v>13</v>
      </c>
      <c r="B32">
        <v>441</v>
      </c>
      <c r="C32">
        <v>407</v>
      </c>
      <c r="D32">
        <v>372</v>
      </c>
      <c r="E32" s="5">
        <f t="shared" si="6"/>
        <v>-0.15646258503401361</v>
      </c>
      <c r="F32" s="5">
        <f t="shared" si="7"/>
        <v>-8.5995085995085999E-2</v>
      </c>
      <c r="H32">
        <v>263</v>
      </c>
      <c r="I32">
        <v>308</v>
      </c>
      <c r="J32">
        <v>332</v>
      </c>
      <c r="K32" s="5">
        <f t="shared" si="8"/>
        <v>0.26235741444866922</v>
      </c>
      <c r="L32" s="5">
        <f t="shared" si="9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6"/>
        <v>-0.17857142857142858</v>
      </c>
      <c r="F33" s="5">
        <f t="shared" si="7"/>
        <v>-0.19731543624161074</v>
      </c>
      <c r="H33">
        <v>361</v>
      </c>
      <c r="I33">
        <v>378</v>
      </c>
      <c r="J33">
        <v>461</v>
      </c>
      <c r="K33" s="5">
        <f t="shared" si="8"/>
        <v>0.2770083102493075</v>
      </c>
      <c r="L33" s="5">
        <f t="shared" si="9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6"/>
        <v>-3.1390134529147982E-2</v>
      </c>
      <c r="F34" s="5">
        <f t="shared" si="7"/>
        <v>-9.8748261474269822E-2</v>
      </c>
      <c r="H34">
        <v>331</v>
      </c>
      <c r="I34">
        <v>387</v>
      </c>
      <c r="J34">
        <v>402</v>
      </c>
      <c r="K34" s="5">
        <f t="shared" si="8"/>
        <v>0.21450151057401812</v>
      </c>
      <c r="L34" s="5">
        <f t="shared" si="9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6"/>
        <v>-0.20678154530294607</v>
      </c>
      <c r="F35" s="5">
        <f t="shared" si="7"/>
        <v>-0.24934245134139926</v>
      </c>
      <c r="H35">
        <v>983</v>
      </c>
      <c r="I35">
        <v>1138</v>
      </c>
      <c r="J35">
        <v>1071</v>
      </c>
      <c r="K35" s="5">
        <f t="shared" si="8"/>
        <v>8.952187182095625E-2</v>
      </c>
      <c r="L35" s="5">
        <f t="shared" si="9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2"/>
  <sheetViews>
    <sheetView tabSelected="1" zoomScaleNormal="75" workbookViewId="0">
      <selection activeCell="A5" sqref="A5"/>
    </sheetView>
  </sheetViews>
  <sheetFormatPr defaultRowHeight="15" customHeight="1" x14ac:dyDescent="0.2"/>
  <cols>
    <col min="1" max="1" width="16.140625" style="504" customWidth="1"/>
    <col min="2" max="2" width="9.85546875" style="557" customWidth="1"/>
    <col min="3" max="3" width="11.5703125" style="557" customWidth="1"/>
    <col min="4" max="4" width="9.85546875" style="557" customWidth="1"/>
    <col min="5" max="5" width="9.85546875" style="20" customWidth="1"/>
    <col min="6" max="6" width="11.140625" style="20" customWidth="1"/>
    <col min="7" max="7" width="9.85546875" style="20" customWidth="1"/>
    <col min="8" max="8" width="4.28515625" customWidth="1"/>
    <col min="10" max="10" width="12.140625" customWidth="1"/>
    <col min="13" max="13" width="4.28515625" customWidth="1"/>
    <col min="14" max="14" width="16.85546875" customWidth="1"/>
    <col min="16" max="16" width="10.85546875" customWidth="1"/>
    <col min="19" max="19" width="11.85546875" customWidth="1"/>
    <col min="21" max="21" width="4.7109375" customWidth="1"/>
    <col min="23" max="23" width="9.7109375" customWidth="1"/>
  </cols>
  <sheetData>
    <row r="1" spans="1:25" ht="15" customHeight="1" x14ac:dyDescent="0.2">
      <c r="A1" s="556" t="s">
        <v>92</v>
      </c>
      <c r="B1" s="556"/>
      <c r="C1" s="556"/>
      <c r="D1" s="556"/>
      <c r="E1" s="21"/>
      <c r="F1" s="21"/>
      <c r="G1" s="21"/>
    </row>
    <row r="2" spans="1:25" ht="15" customHeight="1" x14ac:dyDescent="0.25">
      <c r="A2" s="613" t="s">
        <v>4981</v>
      </c>
    </row>
    <row r="3" spans="1:25" ht="15" customHeight="1" x14ac:dyDescent="0.25">
      <c r="A3" s="614" t="s">
        <v>4982</v>
      </c>
    </row>
    <row r="4" spans="1:25" ht="15" customHeight="1" x14ac:dyDescent="0.25">
      <c r="A4" s="614"/>
    </row>
    <row r="5" spans="1:25" ht="15" customHeight="1" x14ac:dyDescent="0.25">
      <c r="A5" s="614"/>
    </row>
    <row r="6" spans="1:25" ht="15" customHeight="1" x14ac:dyDescent="0.25">
      <c r="A6" s="615"/>
      <c r="B6" s="616"/>
      <c r="C6" s="610">
        <v>2021</v>
      </c>
      <c r="D6" s="610"/>
      <c r="E6" s="610"/>
      <c r="F6" s="610">
        <v>2020</v>
      </c>
      <c r="G6" s="610"/>
      <c r="I6" s="611" t="s">
        <v>4983</v>
      </c>
      <c r="J6" s="611" t="s">
        <v>4984</v>
      </c>
      <c r="K6" s="611" t="s">
        <v>4985</v>
      </c>
      <c r="L6" s="611" t="s">
        <v>4983</v>
      </c>
      <c r="N6" s="642"/>
      <c r="O6" s="611"/>
      <c r="P6" s="610">
        <v>2021</v>
      </c>
      <c r="Q6" s="611"/>
      <c r="R6" s="611"/>
      <c r="S6" s="610">
        <v>2020</v>
      </c>
      <c r="T6" s="611"/>
      <c r="U6" s="609"/>
      <c r="V6" s="611" t="s">
        <v>4983</v>
      </c>
      <c r="W6" s="611" t="s">
        <v>4984</v>
      </c>
      <c r="X6" s="611" t="s">
        <v>4985</v>
      </c>
      <c r="Y6" s="611" t="s">
        <v>4983</v>
      </c>
    </row>
    <row r="7" spans="1:25" ht="15" customHeight="1" x14ac:dyDescent="0.25">
      <c r="A7" s="508"/>
      <c r="B7" s="617" t="s">
        <v>262</v>
      </c>
      <c r="C7" s="612" t="s">
        <v>263</v>
      </c>
      <c r="D7" s="612" t="s">
        <v>264</v>
      </c>
      <c r="E7" s="612" t="s">
        <v>262</v>
      </c>
      <c r="F7" s="612" t="s">
        <v>263</v>
      </c>
      <c r="G7" s="612" t="s">
        <v>264</v>
      </c>
      <c r="I7" s="612" t="s">
        <v>262</v>
      </c>
      <c r="J7" s="612" t="s">
        <v>263</v>
      </c>
      <c r="K7" s="612" t="s">
        <v>263</v>
      </c>
      <c r="L7" s="612" t="s">
        <v>264</v>
      </c>
      <c r="N7" s="643"/>
      <c r="O7" s="644" t="s">
        <v>262</v>
      </c>
      <c r="P7" s="612" t="s">
        <v>263</v>
      </c>
      <c r="Q7" s="644" t="s">
        <v>264</v>
      </c>
      <c r="R7" s="644" t="s">
        <v>262</v>
      </c>
      <c r="S7" s="612" t="s">
        <v>263</v>
      </c>
      <c r="T7" s="644" t="s">
        <v>264</v>
      </c>
      <c r="U7" s="609"/>
      <c r="V7" s="612" t="s">
        <v>262</v>
      </c>
      <c r="W7" s="612" t="s">
        <v>263</v>
      </c>
      <c r="X7" s="612" t="s">
        <v>263</v>
      </c>
      <c r="Y7" s="612" t="s">
        <v>264</v>
      </c>
    </row>
    <row r="8" spans="1:25" ht="15" customHeight="1" x14ac:dyDescent="0.25">
      <c r="A8" s="618" t="s">
        <v>20</v>
      </c>
      <c r="B8" s="696">
        <v>2401</v>
      </c>
      <c r="C8" s="625">
        <v>220351</v>
      </c>
      <c r="D8" s="607">
        <v>32</v>
      </c>
      <c r="E8" s="697">
        <v>2195</v>
      </c>
      <c r="F8" s="627">
        <v>202875</v>
      </c>
      <c r="G8" s="605">
        <v>44</v>
      </c>
      <c r="I8" s="636">
        <f>(B8-E8)/E8</f>
        <v>9.3849658314350798E-2</v>
      </c>
      <c r="J8" s="637">
        <f>(C8-F8)</f>
        <v>17476</v>
      </c>
      <c r="K8" s="638">
        <f>(C8-F8)/F8</f>
        <v>8.6141712877387561E-2</v>
      </c>
      <c r="L8" s="639">
        <f>(D8-G8)/G8</f>
        <v>-0.27272727272727271</v>
      </c>
      <c r="N8" s="608" t="s">
        <v>20</v>
      </c>
      <c r="O8" s="676">
        <f t="shared" ref="O8:T8" si="0">B8</f>
        <v>2401</v>
      </c>
      <c r="P8" s="646">
        <f t="shared" si="0"/>
        <v>220351</v>
      </c>
      <c r="Q8" s="677">
        <f t="shared" si="0"/>
        <v>32</v>
      </c>
      <c r="R8" s="672">
        <f t="shared" si="0"/>
        <v>2195</v>
      </c>
      <c r="S8" s="674">
        <f t="shared" si="0"/>
        <v>202875</v>
      </c>
      <c r="T8" s="670">
        <f t="shared" si="0"/>
        <v>44</v>
      </c>
      <c r="U8" s="609"/>
      <c r="V8" s="647">
        <f>(O8-R8)/R8</f>
        <v>9.3849658314350798E-2</v>
      </c>
      <c r="W8" s="648">
        <f>(P8-S8)</f>
        <v>17476</v>
      </c>
      <c r="X8" s="649">
        <f>(P8-S8)/S8</f>
        <v>8.6141712877387561E-2</v>
      </c>
      <c r="Y8" s="649">
        <f>(Q8-T8)/T8</f>
        <v>-0.27272727272727271</v>
      </c>
    </row>
    <row r="9" spans="1:25" ht="15" customHeight="1" x14ac:dyDescent="0.25">
      <c r="A9" s="504" t="s">
        <v>21</v>
      </c>
      <c r="B9" s="574">
        <v>11</v>
      </c>
      <c r="C9" s="626">
        <v>460818</v>
      </c>
      <c r="D9" s="576">
        <v>31</v>
      </c>
      <c r="E9" s="430">
        <v>19</v>
      </c>
      <c r="F9" s="628">
        <v>381379</v>
      </c>
      <c r="G9" s="525">
        <v>44</v>
      </c>
      <c r="I9" s="640">
        <f>(B9-E9)/E9</f>
        <v>-0.42105263157894735</v>
      </c>
      <c r="J9" s="641">
        <f>(C9-F9)</f>
        <v>79439</v>
      </c>
      <c r="K9" s="640">
        <f t="shared" ref="K9:L24" si="1">(C9-F9)/F9</f>
        <v>0.20829411163173642</v>
      </c>
      <c r="L9" s="640">
        <f t="shared" si="1"/>
        <v>-0.29545454545454547</v>
      </c>
      <c r="N9" s="608" t="s">
        <v>71</v>
      </c>
      <c r="O9" s="676">
        <f t="shared" ref="O9:T9" si="2">B32</f>
        <v>940</v>
      </c>
      <c r="P9" s="646">
        <f t="shared" si="2"/>
        <v>396288</v>
      </c>
      <c r="Q9" s="677">
        <f t="shared" si="2"/>
        <v>39</v>
      </c>
      <c r="R9" s="672">
        <f t="shared" si="2"/>
        <v>1057</v>
      </c>
      <c r="S9" s="674">
        <f t="shared" si="2"/>
        <v>359365</v>
      </c>
      <c r="T9" s="670">
        <f t="shared" si="2"/>
        <v>47</v>
      </c>
      <c r="U9" s="608"/>
      <c r="V9" s="647">
        <f>(O9-R9)/R9</f>
        <v>-0.11069063386944182</v>
      </c>
      <c r="W9" s="648">
        <f>(P9-S9)</f>
        <v>36923</v>
      </c>
      <c r="X9" s="649">
        <f t="shared" ref="X9:Y11" si="3">(P9-S9)/S9</f>
        <v>0.10274511986420491</v>
      </c>
      <c r="Y9" s="649">
        <f t="shared" si="3"/>
        <v>-0.1702127659574468</v>
      </c>
    </row>
    <row r="10" spans="1:25" ht="15" customHeight="1" x14ac:dyDescent="0.25">
      <c r="A10" s="504" t="s">
        <v>22</v>
      </c>
      <c r="B10" s="577">
        <v>43</v>
      </c>
      <c r="C10" s="626">
        <v>181721</v>
      </c>
      <c r="D10" s="576">
        <v>25</v>
      </c>
      <c r="E10" s="523">
        <v>44</v>
      </c>
      <c r="F10" s="628">
        <v>167500</v>
      </c>
      <c r="G10" s="525">
        <v>42</v>
      </c>
      <c r="I10" s="640">
        <f>(B10-E10)/E10</f>
        <v>-2.2727272727272728E-2</v>
      </c>
      <c r="J10" s="641">
        <f>(C10-F10)</f>
        <v>14221</v>
      </c>
      <c r="K10" s="640">
        <f t="shared" si="1"/>
        <v>8.4901492537313439E-2</v>
      </c>
      <c r="L10" s="640">
        <f t="shared" si="1"/>
        <v>-0.40476190476190477</v>
      </c>
      <c r="N10" s="608" t="s">
        <v>94</v>
      </c>
      <c r="O10" s="676">
        <f t="shared" ref="O10:T10" si="4">B66</f>
        <v>243</v>
      </c>
      <c r="P10" s="646">
        <f t="shared" si="4"/>
        <v>418176</v>
      </c>
      <c r="Q10" s="677">
        <f t="shared" si="4"/>
        <v>50</v>
      </c>
      <c r="R10" s="672">
        <f t="shared" si="4"/>
        <v>240</v>
      </c>
      <c r="S10" s="674">
        <f t="shared" si="4"/>
        <v>361121</v>
      </c>
      <c r="T10" s="670">
        <f t="shared" si="4"/>
        <v>61</v>
      </c>
      <c r="U10" s="608"/>
      <c r="V10" s="647">
        <f>(O10-R10)/R10</f>
        <v>1.2500000000000001E-2</v>
      </c>
      <c r="W10" s="648">
        <f>(P10-S10)</f>
        <v>57055</v>
      </c>
      <c r="X10" s="649">
        <f t="shared" si="3"/>
        <v>0.15799413492984346</v>
      </c>
      <c r="Y10" s="649">
        <f t="shared" si="3"/>
        <v>-0.18032786885245902</v>
      </c>
    </row>
    <row r="11" spans="1:25" ht="15" customHeight="1" x14ac:dyDescent="0.25">
      <c r="A11" s="682" t="s">
        <v>23</v>
      </c>
      <c r="B11" s="683">
        <v>55</v>
      </c>
      <c r="C11" s="684">
        <v>200796</v>
      </c>
      <c r="D11" s="685">
        <v>22</v>
      </c>
      <c r="E11" s="683">
        <v>46</v>
      </c>
      <c r="F11" s="684">
        <v>164143</v>
      </c>
      <c r="G11" s="685">
        <v>32</v>
      </c>
      <c r="H11" s="686"/>
      <c r="I11" s="687">
        <f t="shared" ref="I11:I25" si="5">(B11-E11)/E11</f>
        <v>0.19565217391304349</v>
      </c>
      <c r="J11" s="688">
        <f t="shared" ref="J11:J25" si="6">(C11-F11)</f>
        <v>36653</v>
      </c>
      <c r="K11" s="687">
        <f t="shared" si="1"/>
        <v>0.22329919643237908</v>
      </c>
      <c r="L11" s="687">
        <f t="shared" si="1"/>
        <v>-0.3125</v>
      </c>
      <c r="N11" s="650" t="s">
        <v>62</v>
      </c>
      <c r="O11" s="678">
        <f t="shared" ref="O11:T11" si="7">B81</f>
        <v>348</v>
      </c>
      <c r="P11" s="652">
        <f t="shared" si="7"/>
        <v>303738</v>
      </c>
      <c r="Q11" s="679">
        <f t="shared" si="7"/>
        <v>31</v>
      </c>
      <c r="R11" s="673">
        <f t="shared" si="7"/>
        <v>333</v>
      </c>
      <c r="S11" s="675">
        <f t="shared" si="7"/>
        <v>279109</v>
      </c>
      <c r="T11" s="671">
        <f t="shared" si="7"/>
        <v>44</v>
      </c>
      <c r="U11" s="608"/>
      <c r="V11" s="653">
        <f>(O11-R11)/R11</f>
        <v>4.5045045045045043E-2</v>
      </c>
      <c r="W11" s="654">
        <f>(P11-S11)</f>
        <v>24629</v>
      </c>
      <c r="X11" s="655">
        <f t="shared" si="3"/>
        <v>8.8241511380858381E-2</v>
      </c>
      <c r="Y11" s="655">
        <f t="shared" si="3"/>
        <v>-0.29545454545454547</v>
      </c>
    </row>
    <row r="12" spans="1:25" ht="15" customHeight="1" x14ac:dyDescent="0.25">
      <c r="A12" s="504" t="s">
        <v>24</v>
      </c>
      <c r="B12" s="577">
        <v>31</v>
      </c>
      <c r="C12" s="626">
        <v>429223</v>
      </c>
      <c r="D12" s="576">
        <v>47</v>
      </c>
      <c r="E12" s="523">
        <v>20</v>
      </c>
      <c r="F12" s="628">
        <v>410566</v>
      </c>
      <c r="G12" s="525">
        <v>32</v>
      </c>
      <c r="I12" s="640">
        <f t="shared" si="5"/>
        <v>0.55000000000000004</v>
      </c>
      <c r="J12" s="641">
        <f t="shared" si="6"/>
        <v>18657</v>
      </c>
      <c r="K12" s="640">
        <f t="shared" si="1"/>
        <v>4.5442145720785455E-2</v>
      </c>
      <c r="L12" s="640">
        <f t="shared" si="1"/>
        <v>0.46875</v>
      </c>
      <c r="N12" s="609"/>
      <c r="O12" s="680"/>
      <c r="P12" s="681">
        <f>SUM(P8:P11)/4</f>
        <v>334638.25</v>
      </c>
      <c r="Q12" s="680"/>
      <c r="R12" s="656"/>
      <c r="S12" s="657">
        <f>SUM(S8:S11)/4</f>
        <v>300617.5</v>
      </c>
      <c r="T12" s="658"/>
      <c r="U12" s="609"/>
      <c r="V12" s="609"/>
      <c r="W12" s="657">
        <f>SUM(W8:W11)/4</f>
        <v>34020.75</v>
      </c>
      <c r="X12" s="659">
        <f>(P12-S12)/S12</f>
        <v>0.11316955932372533</v>
      </c>
      <c r="Y12" s="609"/>
    </row>
    <row r="13" spans="1:25" ht="15" customHeight="1" x14ac:dyDescent="0.25">
      <c r="A13" s="504" t="s">
        <v>25</v>
      </c>
      <c r="B13" s="577">
        <v>108</v>
      </c>
      <c r="C13" s="626">
        <v>354537</v>
      </c>
      <c r="D13" s="576">
        <v>35</v>
      </c>
      <c r="E13" s="523">
        <v>99</v>
      </c>
      <c r="F13" s="628">
        <v>298816</v>
      </c>
      <c r="G13" s="525">
        <v>32</v>
      </c>
      <c r="I13" s="640">
        <f t="shared" si="5"/>
        <v>9.0909090909090912E-2</v>
      </c>
      <c r="J13" s="641">
        <f t="shared" si="6"/>
        <v>55721</v>
      </c>
      <c r="K13" s="640">
        <f t="shared" si="1"/>
        <v>0.18647261190833156</v>
      </c>
      <c r="L13" s="640">
        <f t="shared" si="1"/>
        <v>9.375E-2</v>
      </c>
      <c r="N13" s="608" t="s">
        <v>95</v>
      </c>
      <c r="O13" s="677">
        <f t="shared" ref="O13:T13" si="8">B101</f>
        <v>601</v>
      </c>
      <c r="P13" s="646">
        <f t="shared" si="8"/>
        <v>223579</v>
      </c>
      <c r="Q13" s="677">
        <f t="shared" si="8"/>
        <v>39</v>
      </c>
      <c r="R13" s="672">
        <f t="shared" si="8"/>
        <v>512</v>
      </c>
      <c r="S13" s="645">
        <f t="shared" si="8"/>
        <v>204830</v>
      </c>
      <c r="T13" s="672">
        <f t="shared" si="8"/>
        <v>57</v>
      </c>
      <c r="U13" s="608"/>
      <c r="V13" s="647">
        <f>(O13-R13)/R13</f>
        <v>0.173828125</v>
      </c>
      <c r="W13" s="648">
        <f>(P13-S13)</f>
        <v>18749</v>
      </c>
      <c r="X13" s="649">
        <f>(P13-S13)/S13</f>
        <v>9.1534443196797349E-2</v>
      </c>
      <c r="Y13" s="649">
        <f>(Q13-T13)/T13</f>
        <v>-0.31578947368421051</v>
      </c>
    </row>
    <row r="14" spans="1:25" ht="15" customHeight="1" x14ac:dyDescent="0.25">
      <c r="A14" s="504" t="s">
        <v>26</v>
      </c>
      <c r="B14" s="577">
        <v>45</v>
      </c>
      <c r="C14" s="626">
        <v>235134</v>
      </c>
      <c r="D14" s="576">
        <v>28</v>
      </c>
      <c r="E14" s="523">
        <v>39</v>
      </c>
      <c r="F14" s="628">
        <v>236001</v>
      </c>
      <c r="G14" s="525">
        <v>44</v>
      </c>
      <c r="I14" s="640">
        <f t="shared" si="5"/>
        <v>0.15384615384615385</v>
      </c>
      <c r="J14" s="641">
        <f t="shared" si="6"/>
        <v>-867</v>
      </c>
      <c r="K14" s="640">
        <f t="shared" si="1"/>
        <v>-3.6737132469777671E-3</v>
      </c>
      <c r="L14" s="640">
        <f t="shared" si="1"/>
        <v>-0.36363636363636365</v>
      </c>
      <c r="N14" s="608" t="s">
        <v>93</v>
      </c>
      <c r="O14" s="677">
        <f t="shared" ref="O14:T14" si="9">B121</f>
        <v>463</v>
      </c>
      <c r="P14" s="646">
        <f t="shared" si="9"/>
        <v>240375</v>
      </c>
      <c r="Q14" s="677">
        <f t="shared" si="9"/>
        <v>39</v>
      </c>
      <c r="R14" s="672">
        <f t="shared" si="9"/>
        <v>431</v>
      </c>
      <c r="S14" s="645">
        <f t="shared" si="9"/>
        <v>228554</v>
      </c>
      <c r="T14" s="672">
        <f t="shared" si="9"/>
        <v>54</v>
      </c>
      <c r="U14" s="608"/>
      <c r="V14" s="647">
        <f>(O14-R14)/R14</f>
        <v>7.4245939675174011E-2</v>
      </c>
      <c r="W14" s="648">
        <f>(P14-S14)</f>
        <v>11821</v>
      </c>
      <c r="X14" s="649">
        <f>(P14-S14)/S14</f>
        <v>5.1720818712426821E-2</v>
      </c>
      <c r="Y14" s="649">
        <f>(Q14-T14)/T14</f>
        <v>-0.27777777777777779</v>
      </c>
    </row>
    <row r="15" spans="1:25" ht="15" customHeight="1" x14ac:dyDescent="0.25">
      <c r="A15" s="504" t="s">
        <v>27</v>
      </c>
      <c r="B15" s="577">
        <v>22</v>
      </c>
      <c r="C15" s="626">
        <v>294218</v>
      </c>
      <c r="D15" s="576">
        <v>22</v>
      </c>
      <c r="E15" s="523">
        <v>28</v>
      </c>
      <c r="F15" s="628">
        <v>237164</v>
      </c>
      <c r="G15" s="525">
        <v>32</v>
      </c>
      <c r="I15" s="640">
        <f t="shared" si="5"/>
        <v>-0.21428571428571427</v>
      </c>
      <c r="J15" s="641">
        <f t="shared" si="6"/>
        <v>57054</v>
      </c>
      <c r="K15" s="640">
        <f t="shared" si="1"/>
        <v>0.24056770842117692</v>
      </c>
      <c r="L15" s="640">
        <f t="shared" si="1"/>
        <v>-0.3125</v>
      </c>
      <c r="N15" s="660" t="s">
        <v>52</v>
      </c>
      <c r="O15" s="679">
        <f t="shared" ref="O15:T15" si="10">B140</f>
        <v>346</v>
      </c>
      <c r="P15" s="652">
        <f t="shared" si="10"/>
        <v>424856</v>
      </c>
      <c r="Q15" s="679">
        <f t="shared" si="10"/>
        <v>72</v>
      </c>
      <c r="R15" s="673">
        <f t="shared" si="10"/>
        <v>315</v>
      </c>
      <c r="S15" s="651">
        <f t="shared" si="10"/>
        <v>327624</v>
      </c>
      <c r="T15" s="673">
        <f t="shared" si="10"/>
        <v>97</v>
      </c>
      <c r="U15" s="608"/>
      <c r="V15" s="653">
        <f>(O15-R15)/R15</f>
        <v>9.841269841269841E-2</v>
      </c>
      <c r="W15" s="654">
        <f>(P15-S15)</f>
        <v>97232</v>
      </c>
      <c r="X15" s="655">
        <f>(P15-S15)/S15</f>
        <v>0.29677923473249823</v>
      </c>
      <c r="Y15" s="655">
        <f>(Q15-T15)/T15</f>
        <v>-0.25773195876288657</v>
      </c>
    </row>
    <row r="16" spans="1:25" ht="15" customHeight="1" x14ac:dyDescent="0.25">
      <c r="A16" s="504" t="s">
        <v>28</v>
      </c>
      <c r="B16" s="577">
        <v>85</v>
      </c>
      <c r="C16" s="626">
        <v>232205</v>
      </c>
      <c r="D16" s="576">
        <v>33</v>
      </c>
      <c r="E16" s="523">
        <v>91</v>
      </c>
      <c r="F16" s="628">
        <v>195786</v>
      </c>
      <c r="G16" s="525">
        <v>40</v>
      </c>
      <c r="I16" s="640">
        <f t="shared" si="5"/>
        <v>-6.5934065934065936E-2</v>
      </c>
      <c r="J16" s="641">
        <f t="shared" si="6"/>
        <v>36419</v>
      </c>
      <c r="K16" s="640">
        <f t="shared" si="1"/>
        <v>0.18601432175947208</v>
      </c>
      <c r="L16" s="640">
        <f t="shared" si="1"/>
        <v>-0.17499999999999999</v>
      </c>
      <c r="N16" s="609"/>
      <c r="O16" s="656"/>
      <c r="P16" s="657">
        <f>(P8+P9+P10+P11+P13+P14+P15)/7</f>
        <v>318194.71428571426</v>
      </c>
      <c r="Q16" s="656"/>
      <c r="R16" s="656"/>
      <c r="S16" s="657">
        <f>(S8+S9+S10+S11+S13+S14+S15)/7</f>
        <v>280496.85714285716</v>
      </c>
      <c r="T16" s="656"/>
      <c r="U16" s="609"/>
      <c r="V16" s="609"/>
      <c r="W16" s="657">
        <f>(W8+W9+W10+W11+W13+W14+W15)/7</f>
        <v>37697.857142857145</v>
      </c>
      <c r="X16" s="659">
        <f>(P16-S16)/S16</f>
        <v>0.13439671847609175</v>
      </c>
      <c r="Y16" s="609"/>
    </row>
    <row r="17" spans="1:25" ht="15" customHeight="1" x14ac:dyDescent="0.25">
      <c r="A17" s="504" t="s">
        <v>29</v>
      </c>
      <c r="B17" s="577">
        <v>13</v>
      </c>
      <c r="C17" s="626">
        <v>318485</v>
      </c>
      <c r="D17" s="576">
        <v>27</v>
      </c>
      <c r="E17" s="523">
        <v>16</v>
      </c>
      <c r="F17" s="628">
        <v>255975</v>
      </c>
      <c r="G17" s="525">
        <v>55</v>
      </c>
      <c r="I17" s="640">
        <f t="shared" si="5"/>
        <v>-0.1875</v>
      </c>
      <c r="J17" s="641">
        <f t="shared" si="6"/>
        <v>62510</v>
      </c>
      <c r="K17" s="640">
        <f t="shared" si="1"/>
        <v>0.24420353550151383</v>
      </c>
      <c r="L17" s="640">
        <f t="shared" si="1"/>
        <v>-0.50909090909090904</v>
      </c>
      <c r="N17" s="609"/>
      <c r="O17" s="656"/>
      <c r="P17" s="609"/>
      <c r="Q17" s="656"/>
      <c r="R17" s="656"/>
      <c r="S17" s="609"/>
      <c r="T17" s="656"/>
      <c r="U17" s="609"/>
      <c r="V17" s="609"/>
      <c r="W17" s="609"/>
      <c r="X17" s="609"/>
      <c r="Y17" s="609"/>
    </row>
    <row r="18" spans="1:25" ht="15" customHeight="1" x14ac:dyDescent="0.25">
      <c r="A18" s="682" t="s">
        <v>10</v>
      </c>
      <c r="B18" s="683">
        <v>1402</v>
      </c>
      <c r="C18" s="684">
        <v>174908</v>
      </c>
      <c r="D18" s="685">
        <v>36</v>
      </c>
      <c r="E18" s="683">
        <v>1244</v>
      </c>
      <c r="F18" s="684">
        <v>162441</v>
      </c>
      <c r="G18" s="685">
        <v>48</v>
      </c>
      <c r="H18" s="686"/>
      <c r="I18" s="687">
        <f t="shared" si="5"/>
        <v>0.12700964630225081</v>
      </c>
      <c r="J18" s="688">
        <f t="shared" si="6"/>
        <v>12467</v>
      </c>
      <c r="K18" s="687">
        <f t="shared" si="1"/>
        <v>7.6747865378814464E-2</v>
      </c>
      <c r="L18" s="687">
        <f t="shared" si="1"/>
        <v>-0.25</v>
      </c>
      <c r="N18" s="609" t="s">
        <v>4988</v>
      </c>
      <c r="O18" s="656"/>
      <c r="P18" s="609"/>
      <c r="Q18" s="656"/>
      <c r="R18" s="656"/>
      <c r="S18" s="609"/>
      <c r="T18" s="656"/>
      <c r="U18" s="609"/>
      <c r="V18" s="609"/>
      <c r="W18" s="609"/>
      <c r="X18" s="609"/>
      <c r="Y18" s="609"/>
    </row>
    <row r="19" spans="1:25" ht="15" customHeight="1" x14ac:dyDescent="0.25">
      <c r="A19" s="682" t="s">
        <v>30</v>
      </c>
      <c r="B19" s="683">
        <v>73</v>
      </c>
      <c r="C19" s="684">
        <v>280059</v>
      </c>
      <c r="D19" s="685">
        <v>31</v>
      </c>
      <c r="E19" s="683">
        <v>63</v>
      </c>
      <c r="F19" s="684">
        <v>245140</v>
      </c>
      <c r="G19" s="685">
        <v>32</v>
      </c>
      <c r="H19" s="686"/>
      <c r="I19" s="687">
        <f t="shared" si="5"/>
        <v>0.15873015873015872</v>
      </c>
      <c r="J19" s="688">
        <f t="shared" si="6"/>
        <v>34919</v>
      </c>
      <c r="K19" s="687">
        <f t="shared" si="1"/>
        <v>0.14244513339316309</v>
      </c>
      <c r="L19" s="687">
        <f t="shared" si="1"/>
        <v>-3.125E-2</v>
      </c>
      <c r="N19" s="609" t="s">
        <v>4986</v>
      </c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</row>
    <row r="20" spans="1:25" ht="15" customHeight="1" x14ac:dyDescent="0.25">
      <c r="A20" s="504" t="s">
        <v>31</v>
      </c>
      <c r="B20" s="577">
        <v>12</v>
      </c>
      <c r="C20" s="626">
        <v>631450</v>
      </c>
      <c r="D20" s="576">
        <v>48</v>
      </c>
      <c r="E20" s="523">
        <v>7</v>
      </c>
      <c r="F20" s="628">
        <v>781949</v>
      </c>
      <c r="G20" s="525">
        <v>187</v>
      </c>
      <c r="I20" s="640">
        <f t="shared" si="5"/>
        <v>0.7142857142857143</v>
      </c>
      <c r="J20" s="641">
        <f t="shared" si="6"/>
        <v>-150499</v>
      </c>
      <c r="K20" s="640">
        <f t="shared" si="1"/>
        <v>-0.19246651635848375</v>
      </c>
      <c r="L20" s="640">
        <f t="shared" si="1"/>
        <v>-0.74331550802139035</v>
      </c>
      <c r="N20" s="661" t="s">
        <v>4987</v>
      </c>
      <c r="O20" s="662"/>
      <c r="P20" s="663">
        <v>2021</v>
      </c>
      <c r="Q20" s="662"/>
      <c r="R20" s="662"/>
      <c r="S20" s="663">
        <v>2020</v>
      </c>
      <c r="T20" s="662"/>
      <c r="U20" s="694"/>
      <c r="V20" s="664" t="s">
        <v>4983</v>
      </c>
      <c r="W20" s="664" t="s">
        <v>4984</v>
      </c>
      <c r="X20" s="664" t="s">
        <v>4985</v>
      </c>
      <c r="Y20" s="665" t="s">
        <v>4983</v>
      </c>
    </row>
    <row r="21" spans="1:25" ht="15" customHeight="1" x14ac:dyDescent="0.25">
      <c r="A21" s="682" t="s">
        <v>32</v>
      </c>
      <c r="B21" s="683">
        <v>31</v>
      </c>
      <c r="C21" s="684">
        <v>212541</v>
      </c>
      <c r="D21" s="685">
        <v>20</v>
      </c>
      <c r="E21" s="683">
        <v>24</v>
      </c>
      <c r="F21" s="684">
        <v>211737</v>
      </c>
      <c r="G21" s="685">
        <v>54</v>
      </c>
      <c r="H21" s="686"/>
      <c r="I21" s="687">
        <f t="shared" si="5"/>
        <v>0.29166666666666669</v>
      </c>
      <c r="J21" s="688">
        <f t="shared" si="6"/>
        <v>804</v>
      </c>
      <c r="K21" s="689">
        <f t="shared" si="1"/>
        <v>3.7971634622196403E-3</v>
      </c>
      <c r="L21" s="687">
        <f t="shared" si="1"/>
        <v>-0.62962962962962965</v>
      </c>
      <c r="N21" s="666"/>
      <c r="O21" s="667" t="s">
        <v>262</v>
      </c>
      <c r="P21" s="668" t="s">
        <v>263</v>
      </c>
      <c r="Q21" s="667" t="s">
        <v>264</v>
      </c>
      <c r="R21" s="667" t="s">
        <v>262</v>
      </c>
      <c r="S21" s="668" t="s">
        <v>263</v>
      </c>
      <c r="T21" s="667" t="s">
        <v>264</v>
      </c>
      <c r="U21" s="695"/>
      <c r="V21" s="668" t="s">
        <v>262</v>
      </c>
      <c r="W21" s="668" t="s">
        <v>263</v>
      </c>
      <c r="X21" s="668" t="s">
        <v>263</v>
      </c>
      <c r="Y21" s="669" t="s">
        <v>264</v>
      </c>
    </row>
    <row r="22" spans="1:25" ht="15" customHeight="1" x14ac:dyDescent="0.25">
      <c r="A22" s="504" t="s">
        <v>33</v>
      </c>
      <c r="B22" s="577">
        <v>36</v>
      </c>
      <c r="C22" s="626">
        <v>464371</v>
      </c>
      <c r="D22" s="576">
        <v>31</v>
      </c>
      <c r="E22" s="523">
        <v>39</v>
      </c>
      <c r="F22" s="628">
        <v>468800</v>
      </c>
      <c r="G22" s="525">
        <v>37</v>
      </c>
      <c r="I22" s="640">
        <f t="shared" si="5"/>
        <v>-7.6923076923076927E-2</v>
      </c>
      <c r="J22" s="641">
        <f t="shared" si="6"/>
        <v>-4429</v>
      </c>
      <c r="K22" s="640">
        <f t="shared" si="1"/>
        <v>-9.4475255972696244E-3</v>
      </c>
      <c r="L22" s="640">
        <f t="shared" si="1"/>
        <v>-0.16216216216216217</v>
      </c>
      <c r="N22" s="691" t="s">
        <v>23</v>
      </c>
      <c r="O22" s="692">
        <v>55</v>
      </c>
      <c r="P22" s="684">
        <v>200796</v>
      </c>
      <c r="Q22" s="692">
        <v>22</v>
      </c>
      <c r="R22" s="692">
        <v>46</v>
      </c>
      <c r="S22" s="684">
        <v>164143</v>
      </c>
      <c r="T22" s="692">
        <v>32</v>
      </c>
      <c r="U22" s="693"/>
      <c r="V22" s="687">
        <v>0.19565217391304349</v>
      </c>
      <c r="W22" s="688">
        <v>36653</v>
      </c>
      <c r="X22" s="687">
        <v>0.22329919643237908</v>
      </c>
      <c r="Y22" s="687">
        <v>-0.3125</v>
      </c>
    </row>
    <row r="23" spans="1:25" ht="15" customHeight="1" x14ac:dyDescent="0.25">
      <c r="A23" s="504" t="s">
        <v>34</v>
      </c>
      <c r="B23" s="577">
        <v>49</v>
      </c>
      <c r="C23" s="626">
        <v>205427</v>
      </c>
      <c r="D23" s="576">
        <v>39</v>
      </c>
      <c r="E23" s="523">
        <v>45</v>
      </c>
      <c r="F23" s="628">
        <v>198196</v>
      </c>
      <c r="G23" s="525">
        <v>33</v>
      </c>
      <c r="I23" s="640">
        <f t="shared" si="5"/>
        <v>8.8888888888888892E-2</v>
      </c>
      <c r="J23" s="641">
        <f t="shared" si="6"/>
        <v>7231</v>
      </c>
      <c r="K23" s="640">
        <f t="shared" si="1"/>
        <v>3.6484086459868011E-2</v>
      </c>
      <c r="L23" s="640">
        <f t="shared" si="1"/>
        <v>0.18181818181818182</v>
      </c>
      <c r="N23" s="691" t="s">
        <v>65</v>
      </c>
      <c r="O23" s="692">
        <v>49</v>
      </c>
      <c r="P23" s="684">
        <v>295466</v>
      </c>
      <c r="Q23" s="692">
        <v>15</v>
      </c>
      <c r="R23" s="692">
        <v>34</v>
      </c>
      <c r="S23" s="684">
        <v>262390</v>
      </c>
      <c r="T23" s="692">
        <v>31</v>
      </c>
      <c r="U23" s="693"/>
      <c r="V23" s="687">
        <v>0.44117647058823528</v>
      </c>
      <c r="W23" s="688">
        <v>33076</v>
      </c>
      <c r="X23" s="687">
        <v>0.12605663325584054</v>
      </c>
      <c r="Y23" s="687">
        <v>-0.5161290322580645</v>
      </c>
    </row>
    <row r="24" spans="1:25" ht="15" customHeight="1" x14ac:dyDescent="0.25">
      <c r="A24" s="504" t="s">
        <v>35</v>
      </c>
      <c r="B24" s="577">
        <v>149</v>
      </c>
      <c r="C24" s="626">
        <v>310428</v>
      </c>
      <c r="D24" s="576">
        <v>19</v>
      </c>
      <c r="E24" s="523">
        <v>152</v>
      </c>
      <c r="F24" s="628">
        <v>255753</v>
      </c>
      <c r="G24" s="525">
        <v>42</v>
      </c>
      <c r="I24" s="640">
        <f t="shared" si="5"/>
        <v>-1.9736842105263157E-2</v>
      </c>
      <c r="J24" s="641">
        <f t="shared" si="6"/>
        <v>54675</v>
      </c>
      <c r="K24" s="640">
        <f t="shared" si="1"/>
        <v>0.21378048351338988</v>
      </c>
      <c r="L24" s="640">
        <f t="shared" si="1"/>
        <v>-0.54761904761904767</v>
      </c>
      <c r="N24" s="691" t="s">
        <v>42</v>
      </c>
      <c r="O24" s="692">
        <v>45</v>
      </c>
      <c r="P24" s="684">
        <v>375276</v>
      </c>
      <c r="Q24" s="692">
        <v>56</v>
      </c>
      <c r="R24" s="692">
        <v>31</v>
      </c>
      <c r="S24" s="684">
        <v>332246</v>
      </c>
      <c r="T24" s="692">
        <v>74</v>
      </c>
      <c r="U24" s="693"/>
      <c r="V24" s="687">
        <v>0.45161290322580644</v>
      </c>
      <c r="W24" s="688">
        <v>43030</v>
      </c>
      <c r="X24" s="687">
        <v>0.12951246967608337</v>
      </c>
      <c r="Y24" s="687">
        <v>-0.24324324324324326</v>
      </c>
    </row>
    <row r="25" spans="1:25" ht="15" customHeight="1" x14ac:dyDescent="0.25">
      <c r="A25" s="682" t="s">
        <v>36</v>
      </c>
      <c r="B25" s="683">
        <v>168</v>
      </c>
      <c r="C25" s="684">
        <v>184113</v>
      </c>
      <c r="D25" s="685">
        <v>26</v>
      </c>
      <c r="E25" s="683">
        <v>157</v>
      </c>
      <c r="F25" s="684">
        <v>159294</v>
      </c>
      <c r="G25" s="685">
        <v>35</v>
      </c>
      <c r="H25" s="686"/>
      <c r="I25" s="687">
        <f t="shared" si="5"/>
        <v>7.0063694267515922E-2</v>
      </c>
      <c r="J25" s="688">
        <f t="shared" si="6"/>
        <v>24819</v>
      </c>
      <c r="K25" s="687">
        <f t="shared" ref="K25:L27" si="11">(C25-F25)/F25</f>
        <v>0.15580624505631097</v>
      </c>
      <c r="L25" s="687">
        <f t="shared" si="11"/>
        <v>-0.25714285714285712</v>
      </c>
      <c r="N25" s="691" t="s">
        <v>66</v>
      </c>
      <c r="O25" s="692">
        <v>48</v>
      </c>
      <c r="P25" s="684">
        <v>268786</v>
      </c>
      <c r="Q25" s="692">
        <v>27</v>
      </c>
      <c r="R25" s="692">
        <v>48</v>
      </c>
      <c r="S25" s="684">
        <v>238192</v>
      </c>
      <c r="T25" s="692">
        <v>51</v>
      </c>
      <c r="U25" s="693"/>
      <c r="V25" s="689">
        <v>0</v>
      </c>
      <c r="W25" s="688">
        <v>30594</v>
      </c>
      <c r="X25" s="687">
        <v>0.12844260092698329</v>
      </c>
      <c r="Y25" s="687">
        <v>-0.47058823529411764</v>
      </c>
    </row>
    <row r="26" spans="1:25" ht="15" customHeight="1" x14ac:dyDescent="0.25">
      <c r="A26" s="682" t="s">
        <v>37</v>
      </c>
      <c r="B26" s="683">
        <v>11</v>
      </c>
      <c r="C26" s="684">
        <v>176195</v>
      </c>
      <c r="D26" s="685">
        <v>24</v>
      </c>
      <c r="E26" s="683">
        <v>9</v>
      </c>
      <c r="F26" s="684">
        <v>154111</v>
      </c>
      <c r="G26" s="685">
        <v>53</v>
      </c>
      <c r="H26" s="686"/>
      <c r="I26" s="687">
        <f>(B26-E26)/E26</f>
        <v>0.22222222222222221</v>
      </c>
      <c r="J26" s="688">
        <f>(C26-F26)</f>
        <v>22084</v>
      </c>
      <c r="K26" s="687">
        <f t="shared" si="11"/>
        <v>0.14329931023742626</v>
      </c>
      <c r="L26" s="687">
        <f t="shared" si="11"/>
        <v>-0.54716981132075471</v>
      </c>
      <c r="N26" s="691" t="s">
        <v>10</v>
      </c>
      <c r="O26" s="692">
        <v>1402</v>
      </c>
      <c r="P26" s="684">
        <v>174908</v>
      </c>
      <c r="Q26" s="692">
        <v>36</v>
      </c>
      <c r="R26" s="692">
        <v>1244</v>
      </c>
      <c r="S26" s="684">
        <v>162441</v>
      </c>
      <c r="T26" s="692">
        <v>48</v>
      </c>
      <c r="U26" s="693"/>
      <c r="V26" s="687">
        <v>0.12700964630225081</v>
      </c>
      <c r="W26" s="688">
        <v>12467</v>
      </c>
      <c r="X26" s="687">
        <v>7.6747865378814464E-2</v>
      </c>
      <c r="Y26" s="687">
        <v>-0.25</v>
      </c>
    </row>
    <row r="27" spans="1:25" ht="15" customHeight="1" x14ac:dyDescent="0.25">
      <c r="A27" s="619" t="s">
        <v>38</v>
      </c>
      <c r="B27" s="577">
        <v>57</v>
      </c>
      <c r="C27" s="626">
        <v>471425</v>
      </c>
      <c r="D27" s="576">
        <v>13</v>
      </c>
      <c r="E27" s="533">
        <v>53</v>
      </c>
      <c r="F27" s="629">
        <v>510287</v>
      </c>
      <c r="G27" s="528">
        <v>25</v>
      </c>
      <c r="I27" s="640">
        <f>(B27-E27)/E27</f>
        <v>7.5471698113207544E-2</v>
      </c>
      <c r="J27" s="641">
        <f>(C27-F27)</f>
        <v>-38862</v>
      </c>
      <c r="K27" s="640">
        <f t="shared" si="11"/>
        <v>-7.6157142941129213E-2</v>
      </c>
      <c r="L27" s="640">
        <f t="shared" si="11"/>
        <v>-0.48</v>
      </c>
      <c r="N27" s="691" t="s">
        <v>81</v>
      </c>
      <c r="O27" s="692">
        <v>37</v>
      </c>
      <c r="P27" s="684">
        <v>453246</v>
      </c>
      <c r="Q27" s="692">
        <v>30</v>
      </c>
      <c r="R27" s="692">
        <v>34</v>
      </c>
      <c r="S27" s="684">
        <v>317864</v>
      </c>
      <c r="T27" s="692">
        <v>39</v>
      </c>
      <c r="U27" s="693"/>
      <c r="V27" s="687">
        <v>8.8235294117647065E-2</v>
      </c>
      <c r="W27" s="688">
        <v>135382</v>
      </c>
      <c r="X27" s="687">
        <v>0.42591171066871364</v>
      </c>
      <c r="Y27" s="687">
        <v>-0.23076923076923078</v>
      </c>
    </row>
    <row r="28" spans="1:25" ht="15" customHeight="1" x14ac:dyDescent="0.25">
      <c r="A28" s="614"/>
      <c r="N28" s="691" t="s">
        <v>30</v>
      </c>
      <c r="O28" s="692">
        <v>73</v>
      </c>
      <c r="P28" s="684">
        <v>280059</v>
      </c>
      <c r="Q28" s="692">
        <v>31</v>
      </c>
      <c r="R28" s="692">
        <v>63</v>
      </c>
      <c r="S28" s="684">
        <v>245140</v>
      </c>
      <c r="T28" s="692">
        <v>32</v>
      </c>
      <c r="U28" s="693"/>
      <c r="V28" s="687">
        <v>0.15873015873015872</v>
      </c>
      <c r="W28" s="688">
        <v>34919</v>
      </c>
      <c r="X28" s="687">
        <v>0.14244513339316309</v>
      </c>
      <c r="Y28" s="687">
        <v>-3.125E-2</v>
      </c>
    </row>
    <row r="29" spans="1:25" ht="15" customHeight="1" x14ac:dyDescent="0.25">
      <c r="A29" s="614"/>
      <c r="N29" s="691" t="s">
        <v>68</v>
      </c>
      <c r="O29" s="692">
        <v>35</v>
      </c>
      <c r="P29" s="684">
        <v>438996</v>
      </c>
      <c r="Q29" s="692">
        <v>38</v>
      </c>
      <c r="R29" s="692">
        <v>31</v>
      </c>
      <c r="S29" s="684">
        <v>335582</v>
      </c>
      <c r="T29" s="692">
        <v>39</v>
      </c>
      <c r="U29" s="693"/>
      <c r="V29" s="687">
        <v>0.12903225806451613</v>
      </c>
      <c r="W29" s="688">
        <v>103414</v>
      </c>
      <c r="X29" s="687">
        <v>0.30816313151480113</v>
      </c>
      <c r="Y29" s="687">
        <v>-2.564102564102564E-2</v>
      </c>
    </row>
    <row r="30" spans="1:25" ht="15" customHeight="1" x14ac:dyDescent="0.25">
      <c r="A30" s="615">
        <f ca="1">TODAY()</f>
        <v>44350</v>
      </c>
      <c r="B30" s="616"/>
      <c r="C30" s="610">
        <v>2021</v>
      </c>
      <c r="D30" s="610"/>
      <c r="E30" s="610"/>
      <c r="F30" s="610">
        <v>2020</v>
      </c>
      <c r="G30" s="610"/>
      <c r="I30" s="611" t="s">
        <v>4983</v>
      </c>
      <c r="J30" s="611" t="s">
        <v>4984</v>
      </c>
      <c r="K30" s="611" t="s">
        <v>4985</v>
      </c>
      <c r="L30" s="611" t="s">
        <v>4983</v>
      </c>
      <c r="N30" s="691" t="s">
        <v>32</v>
      </c>
      <c r="O30" s="692">
        <v>31</v>
      </c>
      <c r="P30" s="684">
        <v>212541</v>
      </c>
      <c r="Q30" s="692">
        <v>20</v>
      </c>
      <c r="R30" s="692">
        <v>24</v>
      </c>
      <c r="S30" s="684">
        <v>211737</v>
      </c>
      <c r="T30" s="692">
        <v>54</v>
      </c>
      <c r="U30" s="693"/>
      <c r="V30" s="687">
        <v>0.29166666666666669</v>
      </c>
      <c r="W30" s="688">
        <v>804</v>
      </c>
      <c r="X30" s="687">
        <v>3.7971634622196403E-3</v>
      </c>
      <c r="Y30" s="687">
        <v>-0.62962962962962965</v>
      </c>
    </row>
    <row r="31" spans="1:25" ht="15" customHeight="1" x14ac:dyDescent="0.25">
      <c r="B31" s="617" t="s">
        <v>262</v>
      </c>
      <c r="C31" s="612" t="s">
        <v>263</v>
      </c>
      <c r="D31" s="612" t="s">
        <v>264</v>
      </c>
      <c r="E31" s="612" t="s">
        <v>262</v>
      </c>
      <c r="F31" s="612" t="s">
        <v>263</v>
      </c>
      <c r="G31" s="612" t="s">
        <v>264</v>
      </c>
      <c r="I31" s="612" t="s">
        <v>262</v>
      </c>
      <c r="J31" s="612" t="s">
        <v>263</v>
      </c>
      <c r="K31" s="612" t="s">
        <v>263</v>
      </c>
      <c r="L31" s="612" t="s">
        <v>264</v>
      </c>
      <c r="N31" s="691" t="s">
        <v>69</v>
      </c>
      <c r="O31" s="692">
        <v>28</v>
      </c>
      <c r="P31" s="684">
        <v>304414</v>
      </c>
      <c r="Q31" s="692">
        <v>36</v>
      </c>
      <c r="R31" s="692">
        <v>22</v>
      </c>
      <c r="S31" s="684">
        <v>277100</v>
      </c>
      <c r="T31" s="692">
        <v>50</v>
      </c>
      <c r="U31" s="693"/>
      <c r="V31" s="687">
        <v>0.27272727272727271</v>
      </c>
      <c r="W31" s="688">
        <v>27314</v>
      </c>
      <c r="X31" s="687">
        <v>9.8570913027787796E-2</v>
      </c>
      <c r="Y31" s="687">
        <v>-0.28000000000000003</v>
      </c>
    </row>
    <row r="32" spans="1:25" ht="15" customHeight="1" x14ac:dyDescent="0.25">
      <c r="A32" s="572" t="s">
        <v>71</v>
      </c>
      <c r="B32" s="598">
        <v>940</v>
      </c>
      <c r="C32" s="630">
        <v>396288</v>
      </c>
      <c r="D32" s="600">
        <v>39</v>
      </c>
      <c r="E32" s="698">
        <v>1057</v>
      </c>
      <c r="F32" s="631">
        <v>359365</v>
      </c>
      <c r="G32" s="547">
        <v>47</v>
      </c>
      <c r="I32" s="636">
        <f>(B32-E32)/E32</f>
        <v>-0.11069063386944182</v>
      </c>
      <c r="J32" s="637">
        <f>(C32-F32)</f>
        <v>36923</v>
      </c>
      <c r="K32" s="638">
        <f>(C32-F32)/F32</f>
        <v>0.10274511986420491</v>
      </c>
      <c r="L32" s="639">
        <f>(D32-G32)/G32</f>
        <v>-0.1702127659574468</v>
      </c>
      <c r="N32" s="691" t="s">
        <v>36</v>
      </c>
      <c r="O32" s="692">
        <v>168</v>
      </c>
      <c r="P32" s="684">
        <v>184113</v>
      </c>
      <c r="Q32" s="692">
        <v>26</v>
      </c>
      <c r="R32" s="692">
        <v>157</v>
      </c>
      <c r="S32" s="684">
        <v>159294</v>
      </c>
      <c r="T32" s="692">
        <v>35</v>
      </c>
      <c r="U32" s="693"/>
      <c r="V32" s="687">
        <v>7.0063694267515922E-2</v>
      </c>
      <c r="W32" s="688">
        <v>24819</v>
      </c>
      <c r="X32" s="687">
        <v>0.15580624505631097</v>
      </c>
      <c r="Y32" s="687">
        <v>-0.25714285714285712</v>
      </c>
    </row>
    <row r="33" spans="1:25" ht="15" customHeight="1" x14ac:dyDescent="0.25">
      <c r="A33" s="557" t="s">
        <v>190</v>
      </c>
      <c r="B33" s="574">
        <v>1</v>
      </c>
      <c r="C33" s="626">
        <v>200000</v>
      </c>
      <c r="D33" s="576">
        <v>3</v>
      </c>
      <c r="E33" s="430">
        <v>2</v>
      </c>
      <c r="F33" s="628">
        <v>343000</v>
      </c>
      <c r="G33" s="525">
        <v>26</v>
      </c>
      <c r="I33" s="640">
        <f>(B33-E33)/E33</f>
        <v>-0.5</v>
      </c>
      <c r="J33" s="641">
        <f>(C33-F33)</f>
        <v>-143000</v>
      </c>
      <c r="K33" s="640">
        <f t="shared" ref="K33:K46" si="12">(C33-F33)/F33</f>
        <v>-0.41690962099125367</v>
      </c>
      <c r="L33" s="640">
        <f t="shared" ref="L33:L46" si="13">(D33-G33)/G33</f>
        <v>-0.88461538461538458</v>
      </c>
      <c r="N33" s="691" t="s">
        <v>70</v>
      </c>
      <c r="O33" s="692">
        <v>108</v>
      </c>
      <c r="P33" s="684">
        <v>260580</v>
      </c>
      <c r="Q33" s="692">
        <v>27</v>
      </c>
      <c r="R33" s="692">
        <v>104</v>
      </c>
      <c r="S33" s="684">
        <v>253269</v>
      </c>
      <c r="T33" s="692">
        <v>38</v>
      </c>
      <c r="U33" s="693"/>
      <c r="V33" s="687">
        <v>3.8461538461538464E-2</v>
      </c>
      <c r="W33" s="688">
        <v>7311</v>
      </c>
      <c r="X33" s="687">
        <v>2.8866541108465704E-2</v>
      </c>
      <c r="Y33" s="687">
        <v>-0.28947368421052633</v>
      </c>
    </row>
    <row r="34" spans="1:25" ht="15" customHeight="1" x14ac:dyDescent="0.25">
      <c r="A34" s="504" t="s">
        <v>72</v>
      </c>
      <c r="B34" s="577">
        <v>118</v>
      </c>
      <c r="C34" s="626">
        <v>444018</v>
      </c>
      <c r="D34" s="576">
        <v>39</v>
      </c>
      <c r="E34" s="523">
        <v>143</v>
      </c>
      <c r="F34" s="628">
        <v>377128</v>
      </c>
      <c r="G34" s="525">
        <v>49</v>
      </c>
      <c r="I34" s="640">
        <f>(B34-E34)/E34</f>
        <v>-0.17482517482517482</v>
      </c>
      <c r="J34" s="641">
        <f>(C34-F34)</f>
        <v>66890</v>
      </c>
      <c r="K34" s="640">
        <f t="shared" si="12"/>
        <v>0.17736683566322309</v>
      </c>
      <c r="L34" s="640">
        <f t="shared" si="13"/>
        <v>-0.20408163265306123</v>
      </c>
      <c r="N34" s="691" t="s">
        <v>37</v>
      </c>
      <c r="O34" s="692">
        <v>11</v>
      </c>
      <c r="P34" s="684">
        <v>176195</v>
      </c>
      <c r="Q34" s="692">
        <v>24</v>
      </c>
      <c r="R34" s="692">
        <v>9</v>
      </c>
      <c r="S34" s="684">
        <v>154111</v>
      </c>
      <c r="T34" s="692">
        <v>53</v>
      </c>
      <c r="U34" s="693"/>
      <c r="V34" s="687">
        <v>0.22222222222222221</v>
      </c>
      <c r="W34" s="688">
        <v>22084</v>
      </c>
      <c r="X34" s="687">
        <v>0.14329931023742626</v>
      </c>
      <c r="Y34" s="687">
        <v>-0.54716981132075471</v>
      </c>
    </row>
    <row r="35" spans="1:25" ht="15" customHeight="1" x14ac:dyDescent="0.25">
      <c r="A35" s="504" t="s">
        <v>73</v>
      </c>
      <c r="B35" s="577">
        <v>1</v>
      </c>
      <c r="C35" s="626">
        <v>175000</v>
      </c>
      <c r="D35" s="576">
        <v>4</v>
      </c>
      <c r="E35" s="523">
        <v>4</v>
      </c>
      <c r="F35" s="628">
        <v>163575</v>
      </c>
      <c r="G35" s="525">
        <v>24</v>
      </c>
      <c r="I35" s="640">
        <f t="shared" ref="I35:I46" si="14">(B35-E35)/E35</f>
        <v>-0.75</v>
      </c>
      <c r="J35" s="641">
        <f t="shared" ref="J35:J46" si="15">(C35-F35)</f>
        <v>11425</v>
      </c>
      <c r="K35" s="640">
        <f t="shared" si="12"/>
        <v>6.9845636558153748E-2</v>
      </c>
      <c r="L35" s="640">
        <f t="shared" si="13"/>
        <v>-0.83333333333333337</v>
      </c>
    </row>
    <row r="36" spans="1:25" ht="15" customHeight="1" x14ac:dyDescent="0.25">
      <c r="A36" s="504" t="s">
        <v>160</v>
      </c>
      <c r="B36" s="577">
        <v>2</v>
      </c>
      <c r="C36" s="626">
        <v>650000</v>
      </c>
      <c r="D36" s="576">
        <v>13</v>
      </c>
      <c r="E36" s="523">
        <v>1</v>
      </c>
      <c r="F36" s="628">
        <v>4225000</v>
      </c>
      <c r="G36" s="525">
        <v>179</v>
      </c>
      <c r="I36" s="640">
        <f t="shared" si="14"/>
        <v>1</v>
      </c>
      <c r="J36" s="641">
        <f t="shared" si="15"/>
        <v>-3575000</v>
      </c>
      <c r="K36" s="640">
        <f t="shared" si="12"/>
        <v>-0.84615384615384615</v>
      </c>
      <c r="L36" s="640">
        <f t="shared" si="13"/>
        <v>-0.92737430167597767</v>
      </c>
    </row>
    <row r="37" spans="1:25" ht="15" customHeight="1" x14ac:dyDescent="0.25">
      <c r="A37" s="504" t="s">
        <v>74</v>
      </c>
      <c r="B37" s="577">
        <v>22</v>
      </c>
      <c r="C37" s="626">
        <v>424559</v>
      </c>
      <c r="D37" s="576">
        <v>62</v>
      </c>
      <c r="E37" s="523">
        <v>39</v>
      </c>
      <c r="F37" s="628">
        <v>535564</v>
      </c>
      <c r="G37" s="525">
        <v>66</v>
      </c>
      <c r="I37" s="640">
        <f t="shared" si="14"/>
        <v>-0.4358974358974359</v>
      </c>
      <c r="J37" s="641">
        <f t="shared" si="15"/>
        <v>-111005</v>
      </c>
      <c r="K37" s="640">
        <f t="shared" si="12"/>
        <v>-0.20726747877004428</v>
      </c>
      <c r="L37" s="640">
        <f t="shared" si="13"/>
        <v>-6.0606060606060608E-2</v>
      </c>
    </row>
    <row r="38" spans="1:25" ht="15" customHeight="1" x14ac:dyDescent="0.25">
      <c r="A38" s="504" t="s">
        <v>249</v>
      </c>
      <c r="B38" s="577">
        <v>11</v>
      </c>
      <c r="C38" s="626">
        <v>376736</v>
      </c>
      <c r="D38" s="576">
        <v>56</v>
      </c>
      <c r="E38" s="523">
        <v>9</v>
      </c>
      <c r="F38" s="628">
        <v>287311</v>
      </c>
      <c r="G38" s="525">
        <v>56</v>
      </c>
      <c r="I38" s="640">
        <f t="shared" si="14"/>
        <v>0.22222222222222221</v>
      </c>
      <c r="J38" s="641">
        <f t="shared" si="15"/>
        <v>89425</v>
      </c>
      <c r="K38" s="640">
        <f t="shared" si="12"/>
        <v>0.31124809004876247</v>
      </c>
      <c r="L38" s="659">
        <f t="shared" si="13"/>
        <v>0</v>
      </c>
    </row>
    <row r="39" spans="1:25" ht="15" customHeight="1" x14ac:dyDescent="0.25">
      <c r="A39" s="504" t="s">
        <v>75</v>
      </c>
      <c r="B39" s="577">
        <v>12</v>
      </c>
      <c r="C39" s="626">
        <v>420233</v>
      </c>
      <c r="D39" s="576">
        <v>54</v>
      </c>
      <c r="E39" s="523">
        <v>9</v>
      </c>
      <c r="F39" s="628">
        <v>350433</v>
      </c>
      <c r="G39" s="525">
        <v>41</v>
      </c>
      <c r="I39" s="640">
        <f t="shared" si="14"/>
        <v>0.33333333333333331</v>
      </c>
      <c r="J39" s="641">
        <f t="shared" si="15"/>
        <v>69800</v>
      </c>
      <c r="K39" s="640">
        <f t="shared" si="12"/>
        <v>0.1991821546486775</v>
      </c>
      <c r="L39" s="640">
        <f t="shared" si="13"/>
        <v>0.31707317073170732</v>
      </c>
    </row>
    <row r="40" spans="1:25" ht="15" customHeight="1" x14ac:dyDescent="0.25">
      <c r="A40" s="504" t="s">
        <v>76</v>
      </c>
      <c r="B40" s="577">
        <v>22</v>
      </c>
      <c r="C40" s="626">
        <v>593791</v>
      </c>
      <c r="D40" s="576">
        <v>51</v>
      </c>
      <c r="E40" s="523">
        <v>11</v>
      </c>
      <c r="F40" s="628">
        <v>294350</v>
      </c>
      <c r="G40" s="525">
        <v>62</v>
      </c>
      <c r="I40" s="640">
        <f t="shared" si="14"/>
        <v>1</v>
      </c>
      <c r="J40" s="641">
        <f t="shared" si="15"/>
        <v>299441</v>
      </c>
      <c r="K40" s="640">
        <f t="shared" si="12"/>
        <v>1.0172957363682691</v>
      </c>
      <c r="L40" s="640">
        <f t="shared" si="13"/>
        <v>-0.17741935483870969</v>
      </c>
    </row>
    <row r="41" spans="1:25" ht="15" customHeight="1" x14ac:dyDescent="0.25">
      <c r="A41" s="504" t="s">
        <v>77</v>
      </c>
      <c r="B41" s="577">
        <v>19</v>
      </c>
      <c r="C41" s="626">
        <v>491073</v>
      </c>
      <c r="D41" s="576">
        <v>52</v>
      </c>
      <c r="E41" s="523">
        <v>13</v>
      </c>
      <c r="F41" s="628">
        <v>411723</v>
      </c>
      <c r="G41" s="525">
        <v>42</v>
      </c>
      <c r="I41" s="640">
        <f t="shared" si="14"/>
        <v>0.46153846153846156</v>
      </c>
      <c r="J41" s="641">
        <f t="shared" si="15"/>
        <v>79350</v>
      </c>
      <c r="K41" s="640">
        <f t="shared" si="12"/>
        <v>0.1927266633148986</v>
      </c>
      <c r="L41" s="640">
        <f t="shared" si="13"/>
        <v>0.23809523809523808</v>
      </c>
    </row>
    <row r="42" spans="1:25" ht="15" customHeight="1" x14ac:dyDescent="0.25">
      <c r="A42" s="504" t="s">
        <v>78</v>
      </c>
      <c r="B42" s="577">
        <v>20</v>
      </c>
      <c r="C42" s="626">
        <v>471265</v>
      </c>
      <c r="D42" s="576">
        <v>41</v>
      </c>
      <c r="E42" s="523">
        <v>24</v>
      </c>
      <c r="F42" s="628">
        <v>418214</v>
      </c>
      <c r="G42" s="525">
        <v>46</v>
      </c>
      <c r="I42" s="640">
        <f t="shared" si="14"/>
        <v>-0.16666666666666666</v>
      </c>
      <c r="J42" s="641">
        <f t="shared" si="15"/>
        <v>53051</v>
      </c>
      <c r="K42" s="640">
        <f t="shared" si="12"/>
        <v>0.12685132491977791</v>
      </c>
      <c r="L42" s="640">
        <f t="shared" si="13"/>
        <v>-0.10869565217391304</v>
      </c>
    </row>
    <row r="43" spans="1:25" ht="15" customHeight="1" x14ac:dyDescent="0.25">
      <c r="A43" s="504" t="s">
        <v>161</v>
      </c>
      <c r="B43" s="577">
        <v>0</v>
      </c>
      <c r="C43" s="626">
        <v>0</v>
      </c>
      <c r="D43" s="576">
        <v>0</v>
      </c>
      <c r="E43" s="523">
        <v>1</v>
      </c>
      <c r="F43" s="628">
        <v>1260000</v>
      </c>
      <c r="G43" s="525">
        <v>13</v>
      </c>
      <c r="I43" s="640">
        <f t="shared" si="14"/>
        <v>-1</v>
      </c>
      <c r="J43" s="641">
        <f t="shared" si="15"/>
        <v>-1260000</v>
      </c>
      <c r="K43" s="640">
        <f t="shared" si="12"/>
        <v>-1</v>
      </c>
      <c r="L43" s="640">
        <f t="shared" si="13"/>
        <v>-1</v>
      </c>
    </row>
    <row r="44" spans="1:25" ht="15" customHeight="1" x14ac:dyDescent="0.25">
      <c r="A44" s="504" t="s">
        <v>162</v>
      </c>
      <c r="B44" s="577">
        <v>7</v>
      </c>
      <c r="C44" s="626">
        <v>510666</v>
      </c>
      <c r="D44" s="576">
        <v>86</v>
      </c>
      <c r="E44" s="523">
        <v>4</v>
      </c>
      <c r="F44" s="628">
        <v>391294</v>
      </c>
      <c r="G44" s="525">
        <v>54</v>
      </c>
      <c r="I44" s="640">
        <f t="shared" si="14"/>
        <v>0.75</v>
      </c>
      <c r="J44" s="641">
        <f t="shared" si="15"/>
        <v>119372</v>
      </c>
      <c r="K44" s="640">
        <f t="shared" si="12"/>
        <v>0.30506984518035035</v>
      </c>
      <c r="L44" s="640">
        <f t="shared" si="13"/>
        <v>0.59259259259259256</v>
      </c>
    </row>
    <row r="45" spans="1:25" ht="15" customHeight="1" x14ac:dyDescent="0.25">
      <c r="A45" s="504" t="s">
        <v>256</v>
      </c>
      <c r="B45" s="577">
        <v>12</v>
      </c>
      <c r="C45" s="626">
        <v>455671</v>
      </c>
      <c r="D45" s="576">
        <v>14</v>
      </c>
      <c r="E45" s="523">
        <v>30</v>
      </c>
      <c r="F45" s="628">
        <v>383792</v>
      </c>
      <c r="G45" s="525">
        <v>27</v>
      </c>
      <c r="I45" s="640">
        <f t="shared" si="14"/>
        <v>-0.6</v>
      </c>
      <c r="J45" s="641">
        <f t="shared" si="15"/>
        <v>71879</v>
      </c>
      <c r="K45" s="640">
        <f t="shared" si="12"/>
        <v>0.18728634260224289</v>
      </c>
      <c r="L45" s="640">
        <f t="shared" si="13"/>
        <v>-0.48148148148148145</v>
      </c>
    </row>
    <row r="46" spans="1:25" ht="15" customHeight="1" x14ac:dyDescent="0.25">
      <c r="A46" s="504" t="s">
        <v>79</v>
      </c>
      <c r="B46" s="577">
        <v>96</v>
      </c>
      <c r="C46" s="626">
        <v>362363</v>
      </c>
      <c r="D46" s="576">
        <v>32</v>
      </c>
      <c r="E46" s="523">
        <v>122</v>
      </c>
      <c r="F46" s="628">
        <v>332585</v>
      </c>
      <c r="G46" s="525">
        <v>47</v>
      </c>
      <c r="I46" s="640">
        <f t="shared" si="14"/>
        <v>-0.21311475409836064</v>
      </c>
      <c r="J46" s="641">
        <f t="shared" si="15"/>
        <v>29778</v>
      </c>
      <c r="K46" s="640">
        <f t="shared" si="12"/>
        <v>8.9535006088669059E-2</v>
      </c>
      <c r="L46" s="640">
        <f t="shared" si="13"/>
        <v>-0.31914893617021278</v>
      </c>
    </row>
    <row r="47" spans="1:25" ht="15" customHeight="1" x14ac:dyDescent="0.25">
      <c r="A47" s="504" t="s">
        <v>80</v>
      </c>
      <c r="B47" s="577">
        <v>31</v>
      </c>
      <c r="C47" s="626">
        <v>516210</v>
      </c>
      <c r="D47" s="576">
        <v>52</v>
      </c>
      <c r="E47" s="523">
        <v>35</v>
      </c>
      <c r="F47" s="628">
        <v>569016</v>
      </c>
      <c r="G47" s="525">
        <v>67</v>
      </c>
      <c r="I47" s="640">
        <f t="shared" ref="I47:I60" si="16">(B47-E47)/E47</f>
        <v>-0.11428571428571428</v>
      </c>
      <c r="J47" s="641">
        <f t="shared" ref="J47:J60" si="17">(C47-F47)</f>
        <v>-52806</v>
      </c>
      <c r="K47" s="640">
        <f t="shared" ref="K47:K60" si="18">(C47-F47)/F47</f>
        <v>-9.2802311358555822E-2</v>
      </c>
      <c r="L47" s="640">
        <f t="shared" ref="L47:L60" si="19">(D47-G47)/G47</f>
        <v>-0.22388059701492538</v>
      </c>
    </row>
    <row r="48" spans="1:25" ht="15" customHeight="1" x14ac:dyDescent="0.25">
      <c r="A48" s="682" t="s">
        <v>81</v>
      </c>
      <c r="B48" s="683">
        <v>37</v>
      </c>
      <c r="C48" s="684">
        <v>453246</v>
      </c>
      <c r="D48" s="685">
        <v>30</v>
      </c>
      <c r="E48" s="683">
        <v>34</v>
      </c>
      <c r="F48" s="684">
        <v>317864</v>
      </c>
      <c r="G48" s="685">
        <v>39</v>
      </c>
      <c r="H48" s="686"/>
      <c r="I48" s="687">
        <f t="shared" si="16"/>
        <v>8.8235294117647065E-2</v>
      </c>
      <c r="J48" s="688">
        <f t="shared" si="17"/>
        <v>135382</v>
      </c>
      <c r="K48" s="687">
        <f t="shared" si="18"/>
        <v>0.42591171066871364</v>
      </c>
      <c r="L48" s="687">
        <f t="shared" si="19"/>
        <v>-0.23076923076923078</v>
      </c>
    </row>
    <row r="49" spans="1:12" ht="15" customHeight="1" x14ac:dyDescent="0.25">
      <c r="A49" s="504" t="s">
        <v>121</v>
      </c>
      <c r="B49" s="577">
        <v>42</v>
      </c>
      <c r="C49" s="626">
        <v>337209</v>
      </c>
      <c r="D49" s="576">
        <v>39</v>
      </c>
      <c r="E49" s="523">
        <v>68</v>
      </c>
      <c r="F49" s="628">
        <v>369162</v>
      </c>
      <c r="G49" s="525">
        <v>42</v>
      </c>
      <c r="I49" s="640">
        <f t="shared" si="16"/>
        <v>-0.38235294117647056</v>
      </c>
      <c r="J49" s="641">
        <f t="shared" si="17"/>
        <v>-31953</v>
      </c>
      <c r="K49" s="640">
        <f t="shared" si="18"/>
        <v>-8.6555495961122761E-2</v>
      </c>
      <c r="L49" s="640">
        <f t="shared" si="19"/>
        <v>-7.1428571428571425E-2</v>
      </c>
    </row>
    <row r="50" spans="1:12" ht="15" customHeight="1" x14ac:dyDescent="0.25">
      <c r="A50" s="504" t="s">
        <v>257</v>
      </c>
      <c r="B50" s="577">
        <v>1</v>
      </c>
      <c r="C50" s="626">
        <v>205000</v>
      </c>
      <c r="D50" s="576">
        <v>35</v>
      </c>
      <c r="E50" s="523">
        <v>1</v>
      </c>
      <c r="F50" s="628">
        <v>380000</v>
      </c>
      <c r="G50" s="525">
        <v>98</v>
      </c>
      <c r="I50" s="640">
        <f t="shared" si="16"/>
        <v>0</v>
      </c>
      <c r="J50" s="641">
        <f t="shared" si="17"/>
        <v>-175000</v>
      </c>
      <c r="K50" s="640">
        <f t="shared" si="18"/>
        <v>-0.46052631578947367</v>
      </c>
      <c r="L50" s="640">
        <f t="shared" si="19"/>
        <v>-0.6428571428571429</v>
      </c>
    </row>
    <row r="51" spans="1:12" ht="15" customHeight="1" x14ac:dyDescent="0.25">
      <c r="A51" s="504" t="s">
        <v>82</v>
      </c>
      <c r="B51" s="577">
        <v>75</v>
      </c>
      <c r="C51" s="626">
        <v>311473</v>
      </c>
      <c r="D51" s="576">
        <v>23</v>
      </c>
      <c r="E51" s="523">
        <v>86</v>
      </c>
      <c r="F51" s="628">
        <v>293058</v>
      </c>
      <c r="G51" s="525">
        <v>28</v>
      </c>
      <c r="I51" s="640">
        <f t="shared" si="16"/>
        <v>-0.12790697674418605</v>
      </c>
      <c r="J51" s="641">
        <f t="shared" si="17"/>
        <v>18415</v>
      </c>
      <c r="K51" s="640">
        <f t="shared" si="18"/>
        <v>6.283739055067597E-2</v>
      </c>
      <c r="L51" s="640">
        <f t="shared" si="19"/>
        <v>-0.17857142857142858</v>
      </c>
    </row>
    <row r="52" spans="1:12" ht="15" customHeight="1" x14ac:dyDescent="0.25">
      <c r="A52" s="504" t="s">
        <v>163</v>
      </c>
      <c r="B52" s="577">
        <v>7</v>
      </c>
      <c r="C52" s="626">
        <v>366443</v>
      </c>
      <c r="D52" s="576">
        <v>24</v>
      </c>
      <c r="E52" s="523">
        <v>6</v>
      </c>
      <c r="F52" s="628">
        <v>348763</v>
      </c>
      <c r="G52" s="525">
        <v>49</v>
      </c>
      <c r="I52" s="640">
        <f t="shared" si="16"/>
        <v>0.16666666666666666</v>
      </c>
      <c r="J52" s="641">
        <f t="shared" si="17"/>
        <v>17680</v>
      </c>
      <c r="K52" s="640">
        <f t="shared" si="18"/>
        <v>5.0693450853444892E-2</v>
      </c>
      <c r="L52" s="640">
        <f t="shared" si="19"/>
        <v>-0.51020408163265307</v>
      </c>
    </row>
    <row r="53" spans="1:12" ht="15" customHeight="1" x14ac:dyDescent="0.25">
      <c r="A53" s="504" t="s">
        <v>83</v>
      </c>
      <c r="B53" s="577">
        <v>88</v>
      </c>
      <c r="C53" s="626">
        <v>402241</v>
      </c>
      <c r="D53" s="576">
        <v>54</v>
      </c>
      <c r="E53" s="523">
        <v>76</v>
      </c>
      <c r="F53" s="628">
        <v>451260</v>
      </c>
      <c r="G53" s="525">
        <v>85</v>
      </c>
      <c r="I53" s="640">
        <f t="shared" si="16"/>
        <v>0.15789473684210525</v>
      </c>
      <c r="J53" s="641">
        <f t="shared" si="17"/>
        <v>-49019</v>
      </c>
      <c r="K53" s="640">
        <f t="shared" si="18"/>
        <v>-0.10862695563533219</v>
      </c>
      <c r="L53" s="640">
        <f t="shared" si="19"/>
        <v>-0.36470588235294116</v>
      </c>
    </row>
    <row r="54" spans="1:12" ht="15" customHeight="1" x14ac:dyDescent="0.25">
      <c r="A54" s="504" t="s">
        <v>164</v>
      </c>
      <c r="B54" s="577">
        <v>3</v>
      </c>
      <c r="C54" s="626">
        <v>1335000</v>
      </c>
      <c r="D54" s="576">
        <v>104</v>
      </c>
      <c r="E54" s="523">
        <v>3</v>
      </c>
      <c r="F54" s="628">
        <v>1235000</v>
      </c>
      <c r="G54" s="525">
        <v>91</v>
      </c>
      <c r="I54" s="640">
        <f t="shared" si="16"/>
        <v>0</v>
      </c>
      <c r="J54" s="641">
        <f t="shared" si="17"/>
        <v>100000</v>
      </c>
      <c r="K54" s="640">
        <f t="shared" si="18"/>
        <v>8.0971659919028341E-2</v>
      </c>
      <c r="L54" s="640">
        <f t="shared" si="19"/>
        <v>0.14285714285714285</v>
      </c>
    </row>
    <row r="55" spans="1:12" ht="15" customHeight="1" x14ac:dyDescent="0.25">
      <c r="A55" s="504" t="s">
        <v>258</v>
      </c>
      <c r="B55" s="577">
        <v>7</v>
      </c>
      <c r="C55" s="626">
        <v>401486</v>
      </c>
      <c r="D55" s="576">
        <v>9</v>
      </c>
      <c r="E55" s="523">
        <v>10</v>
      </c>
      <c r="F55" s="628">
        <v>373470</v>
      </c>
      <c r="G55" s="525">
        <v>87</v>
      </c>
      <c r="I55" s="640">
        <f t="shared" si="16"/>
        <v>-0.3</v>
      </c>
      <c r="J55" s="641">
        <f t="shared" si="17"/>
        <v>28016</v>
      </c>
      <c r="K55" s="640">
        <f t="shared" si="18"/>
        <v>7.5015396149623798E-2</v>
      </c>
      <c r="L55" s="640">
        <f t="shared" si="19"/>
        <v>-0.89655172413793105</v>
      </c>
    </row>
    <row r="56" spans="1:12" ht="15" customHeight="1" x14ac:dyDescent="0.25">
      <c r="A56" s="504" t="s">
        <v>84</v>
      </c>
      <c r="B56" s="577">
        <v>48</v>
      </c>
      <c r="C56" s="626">
        <v>429715</v>
      </c>
      <c r="D56" s="576">
        <v>51</v>
      </c>
      <c r="E56" s="523">
        <v>46</v>
      </c>
      <c r="F56" s="628">
        <v>308185</v>
      </c>
      <c r="G56" s="525">
        <v>37</v>
      </c>
      <c r="I56" s="640">
        <f t="shared" si="16"/>
        <v>4.3478260869565216E-2</v>
      </c>
      <c r="J56" s="641">
        <f t="shared" si="17"/>
        <v>121530</v>
      </c>
      <c r="K56" s="640">
        <f t="shared" si="18"/>
        <v>0.39434106137547253</v>
      </c>
      <c r="L56" s="640">
        <f t="shared" si="19"/>
        <v>0.3783783783783784</v>
      </c>
    </row>
    <row r="57" spans="1:12" ht="15" customHeight="1" x14ac:dyDescent="0.25">
      <c r="A57" s="504" t="s">
        <v>85</v>
      </c>
      <c r="B57" s="577">
        <v>16</v>
      </c>
      <c r="C57" s="626">
        <v>499962</v>
      </c>
      <c r="D57" s="576">
        <v>56</v>
      </c>
      <c r="E57" s="523">
        <v>22</v>
      </c>
      <c r="F57" s="628">
        <v>530950</v>
      </c>
      <c r="G57" s="525">
        <v>134</v>
      </c>
      <c r="I57" s="640">
        <f t="shared" si="16"/>
        <v>-0.27272727272727271</v>
      </c>
      <c r="J57" s="641">
        <f t="shared" si="17"/>
        <v>-30988</v>
      </c>
      <c r="K57" s="640">
        <f t="shared" si="18"/>
        <v>-5.8363311046237876E-2</v>
      </c>
      <c r="L57" s="640">
        <f t="shared" si="19"/>
        <v>-0.58208955223880599</v>
      </c>
    </row>
    <row r="58" spans="1:12" ht="15" customHeight="1" x14ac:dyDescent="0.25">
      <c r="A58" s="504" t="s">
        <v>86</v>
      </c>
      <c r="B58" s="577">
        <v>32</v>
      </c>
      <c r="C58" s="626">
        <v>432965</v>
      </c>
      <c r="D58" s="576">
        <v>47</v>
      </c>
      <c r="E58" s="523">
        <v>15</v>
      </c>
      <c r="F58" s="628">
        <v>300634</v>
      </c>
      <c r="G58" s="525">
        <v>30</v>
      </c>
      <c r="I58" s="640">
        <f t="shared" si="16"/>
        <v>1.1333333333333333</v>
      </c>
      <c r="J58" s="641">
        <f t="shared" si="17"/>
        <v>132331</v>
      </c>
      <c r="K58" s="640">
        <f t="shared" si="18"/>
        <v>0.44017310084687694</v>
      </c>
      <c r="L58" s="640">
        <f t="shared" si="19"/>
        <v>0.56666666666666665</v>
      </c>
    </row>
    <row r="59" spans="1:12" ht="15" customHeight="1" x14ac:dyDescent="0.25">
      <c r="A59" s="504" t="s">
        <v>87</v>
      </c>
      <c r="B59" s="577">
        <v>9</v>
      </c>
      <c r="C59" s="626">
        <v>344522</v>
      </c>
      <c r="D59" s="576">
        <v>19</v>
      </c>
      <c r="E59" s="523">
        <v>15</v>
      </c>
      <c r="F59" s="628">
        <v>360101</v>
      </c>
      <c r="G59" s="525">
        <v>41</v>
      </c>
      <c r="I59" s="640">
        <f t="shared" si="16"/>
        <v>-0.4</v>
      </c>
      <c r="J59" s="641">
        <f t="shared" si="17"/>
        <v>-15579</v>
      </c>
      <c r="K59" s="640">
        <f t="shared" si="18"/>
        <v>-4.3262862363614651E-2</v>
      </c>
      <c r="L59" s="640">
        <f t="shared" si="19"/>
        <v>-0.53658536585365857</v>
      </c>
    </row>
    <row r="60" spans="1:12" ht="15" customHeight="1" x14ac:dyDescent="0.25">
      <c r="A60" s="504" t="s">
        <v>259</v>
      </c>
      <c r="B60" s="577">
        <v>6</v>
      </c>
      <c r="C60" s="626">
        <v>776317</v>
      </c>
      <c r="D60" s="576">
        <v>33</v>
      </c>
      <c r="E60" s="523">
        <v>5</v>
      </c>
      <c r="F60" s="628">
        <v>499500</v>
      </c>
      <c r="G60" s="525">
        <v>37</v>
      </c>
      <c r="I60" s="640">
        <f t="shared" si="16"/>
        <v>0.2</v>
      </c>
      <c r="J60" s="641">
        <f t="shared" si="17"/>
        <v>276817</v>
      </c>
      <c r="K60" s="640">
        <f t="shared" si="18"/>
        <v>0.55418818818818816</v>
      </c>
      <c r="L60" s="640">
        <f t="shared" si="19"/>
        <v>-0.10810810810810811</v>
      </c>
    </row>
    <row r="61" spans="1:12" ht="15" customHeight="1" x14ac:dyDescent="0.25">
      <c r="A61" s="619" t="s">
        <v>16</v>
      </c>
      <c r="B61" s="577">
        <v>195</v>
      </c>
      <c r="C61" s="626">
        <v>301270</v>
      </c>
      <c r="D61" s="576">
        <v>31</v>
      </c>
      <c r="E61" s="523">
        <v>223</v>
      </c>
      <c r="F61" s="628">
        <v>254185</v>
      </c>
      <c r="G61" s="525">
        <v>33</v>
      </c>
      <c r="I61" s="640">
        <f>(B61-E61)/E61</f>
        <v>-0.12556053811659193</v>
      </c>
      <c r="J61" s="641">
        <f>(C61-F61)</f>
        <v>47085</v>
      </c>
      <c r="K61" s="640">
        <f>(C61-F61)/F61</f>
        <v>0.18523909750772075</v>
      </c>
      <c r="L61" s="640">
        <f>(D61-G61)/G61</f>
        <v>-6.0606060606060608E-2</v>
      </c>
    </row>
    <row r="62" spans="1:12" ht="15" customHeight="1" x14ac:dyDescent="0.25">
      <c r="A62" s="614"/>
    </row>
    <row r="63" spans="1:12" ht="15" customHeight="1" x14ac:dyDescent="0.25">
      <c r="A63" s="614"/>
    </row>
    <row r="64" spans="1:12" ht="15" customHeight="1" x14ac:dyDescent="0.25">
      <c r="A64" s="614"/>
      <c r="B64" s="616"/>
      <c r="C64" s="610">
        <v>2021</v>
      </c>
      <c r="D64" s="610"/>
      <c r="E64" s="610"/>
      <c r="F64" s="610">
        <v>2020</v>
      </c>
      <c r="G64" s="610"/>
      <c r="I64" s="611" t="s">
        <v>4983</v>
      </c>
      <c r="J64" s="611" t="s">
        <v>4984</v>
      </c>
      <c r="K64" s="611" t="s">
        <v>4985</v>
      </c>
      <c r="L64" s="611" t="s">
        <v>4983</v>
      </c>
    </row>
    <row r="65" spans="1:12" ht="15" customHeight="1" x14ac:dyDescent="0.25">
      <c r="B65" s="617" t="s">
        <v>262</v>
      </c>
      <c r="C65" s="612" t="s">
        <v>263</v>
      </c>
      <c r="D65" s="612" t="s">
        <v>264</v>
      </c>
      <c r="E65" s="612" t="s">
        <v>262</v>
      </c>
      <c r="F65" s="612" t="s">
        <v>263</v>
      </c>
      <c r="G65" s="612" t="s">
        <v>264</v>
      </c>
      <c r="I65" s="612" t="s">
        <v>262</v>
      </c>
      <c r="J65" s="612" t="s">
        <v>263</v>
      </c>
      <c r="K65" s="612" t="s">
        <v>263</v>
      </c>
      <c r="L65" s="612" t="s">
        <v>264</v>
      </c>
    </row>
    <row r="66" spans="1:12" ht="15" customHeight="1" x14ac:dyDescent="0.25">
      <c r="A66" s="564" t="s">
        <v>94</v>
      </c>
      <c r="B66" s="598">
        <v>243</v>
      </c>
      <c r="C66" s="630">
        <v>418176</v>
      </c>
      <c r="D66" s="600">
        <v>50</v>
      </c>
      <c r="E66" s="437">
        <v>240</v>
      </c>
      <c r="F66" s="631">
        <v>361121</v>
      </c>
      <c r="G66" s="547">
        <v>61</v>
      </c>
      <c r="I66" s="636">
        <f>(B66-E66)/E66</f>
        <v>1.2500000000000001E-2</v>
      </c>
      <c r="J66" s="637">
        <f>(C66-F66)</f>
        <v>57055</v>
      </c>
      <c r="K66" s="638">
        <f>(C66-F66)/F66</f>
        <v>0.15799413492984346</v>
      </c>
      <c r="L66" s="639">
        <f>(D66-G66)/G66</f>
        <v>-0.18032786885245902</v>
      </c>
    </row>
    <row r="67" spans="1:12" ht="15" customHeight="1" x14ac:dyDescent="0.25">
      <c r="A67" s="557" t="s">
        <v>21</v>
      </c>
      <c r="B67" s="574">
        <v>0</v>
      </c>
      <c r="C67" s="626">
        <v>0</v>
      </c>
      <c r="D67" s="576">
        <v>0</v>
      </c>
      <c r="E67" s="430">
        <v>0</v>
      </c>
      <c r="F67" s="628">
        <v>0</v>
      </c>
      <c r="G67" s="525">
        <v>0</v>
      </c>
      <c r="I67" s="640"/>
      <c r="J67" s="641"/>
      <c r="K67" s="640"/>
      <c r="L67" s="640"/>
    </row>
    <row r="68" spans="1:12" ht="15" customHeight="1" x14ac:dyDescent="0.25">
      <c r="A68" s="620" t="s">
        <v>39</v>
      </c>
      <c r="B68" s="577">
        <v>12</v>
      </c>
      <c r="C68" s="626">
        <v>318208</v>
      </c>
      <c r="D68" s="576">
        <v>53</v>
      </c>
      <c r="E68" s="523">
        <v>9</v>
      </c>
      <c r="F68" s="628">
        <v>249478</v>
      </c>
      <c r="G68" s="525">
        <v>209</v>
      </c>
      <c r="I68" s="640">
        <f>(B68-E68)/E68</f>
        <v>0.33333333333333331</v>
      </c>
      <c r="J68" s="641">
        <f>(C68-F68)</f>
        <v>68730</v>
      </c>
      <c r="K68" s="640">
        <f t="shared" ref="K68:K76" si="20">(C68-F68)/F68</f>
        <v>0.27549523404869369</v>
      </c>
      <c r="L68" s="640">
        <f t="shared" ref="L68:L76" si="21">(D68-G68)/G68</f>
        <v>-0.74641148325358853</v>
      </c>
    </row>
    <row r="69" spans="1:12" ht="15" customHeight="1" x14ac:dyDescent="0.25">
      <c r="A69" s="504" t="s">
        <v>40</v>
      </c>
      <c r="B69" s="577">
        <v>31</v>
      </c>
      <c r="C69" s="626">
        <v>397670</v>
      </c>
      <c r="D69" s="576">
        <v>27</v>
      </c>
      <c r="E69" s="523">
        <v>43</v>
      </c>
      <c r="F69" s="628">
        <v>434248</v>
      </c>
      <c r="G69" s="525">
        <v>44</v>
      </c>
      <c r="I69" s="640">
        <f t="shared" ref="I69:I76" si="22">(B69-E69)/E69</f>
        <v>-0.27906976744186046</v>
      </c>
      <c r="J69" s="641">
        <f t="shared" ref="J69:J76" si="23">(C69-F69)</f>
        <v>-36578</v>
      </c>
      <c r="K69" s="640">
        <f t="shared" si="20"/>
        <v>-8.4232972863432884E-2</v>
      </c>
      <c r="L69" s="640">
        <f t="shared" si="21"/>
        <v>-0.38636363636363635</v>
      </c>
    </row>
    <row r="70" spans="1:12" ht="15" customHeight="1" x14ac:dyDescent="0.25">
      <c r="A70" s="504" t="s">
        <v>41</v>
      </c>
      <c r="B70" s="577">
        <v>8</v>
      </c>
      <c r="C70" s="626">
        <v>326862</v>
      </c>
      <c r="D70" s="576">
        <v>29</v>
      </c>
      <c r="E70" s="523">
        <v>8</v>
      </c>
      <c r="F70" s="628">
        <v>209825</v>
      </c>
      <c r="G70" s="525">
        <v>60</v>
      </c>
      <c r="I70" s="640">
        <f t="shared" si="22"/>
        <v>0</v>
      </c>
      <c r="J70" s="641">
        <f t="shared" si="23"/>
        <v>117037</v>
      </c>
      <c r="K70" s="640">
        <f t="shared" si="20"/>
        <v>0.55778386750863818</v>
      </c>
      <c r="L70" s="640">
        <f t="shared" si="21"/>
        <v>-0.51666666666666672</v>
      </c>
    </row>
    <row r="71" spans="1:12" ht="15" customHeight="1" x14ac:dyDescent="0.25">
      <c r="A71" s="682" t="s">
        <v>42</v>
      </c>
      <c r="B71" s="683">
        <v>45</v>
      </c>
      <c r="C71" s="684">
        <v>375276</v>
      </c>
      <c r="D71" s="685">
        <v>56</v>
      </c>
      <c r="E71" s="683">
        <v>31</v>
      </c>
      <c r="F71" s="684">
        <v>332246</v>
      </c>
      <c r="G71" s="685">
        <v>74</v>
      </c>
      <c r="H71" s="686"/>
      <c r="I71" s="687">
        <f t="shared" si="22"/>
        <v>0.45161290322580644</v>
      </c>
      <c r="J71" s="688">
        <f t="shared" si="23"/>
        <v>43030</v>
      </c>
      <c r="K71" s="687">
        <f t="shared" si="20"/>
        <v>0.12951246967608337</v>
      </c>
      <c r="L71" s="687">
        <f t="shared" si="21"/>
        <v>-0.24324324324324326</v>
      </c>
    </row>
    <row r="72" spans="1:12" ht="15" customHeight="1" x14ac:dyDescent="0.25">
      <c r="A72" s="504" t="s">
        <v>43</v>
      </c>
      <c r="B72" s="577">
        <v>82</v>
      </c>
      <c r="C72" s="626">
        <v>586063</v>
      </c>
      <c r="D72" s="576">
        <v>51</v>
      </c>
      <c r="E72" s="523">
        <v>85</v>
      </c>
      <c r="F72" s="628">
        <v>453923</v>
      </c>
      <c r="G72" s="525">
        <v>69</v>
      </c>
      <c r="I72" s="640">
        <f t="shared" si="22"/>
        <v>-3.5294117647058823E-2</v>
      </c>
      <c r="J72" s="641">
        <f t="shared" si="23"/>
        <v>132140</v>
      </c>
      <c r="K72" s="640">
        <f t="shared" si="20"/>
        <v>0.29110664143478077</v>
      </c>
      <c r="L72" s="640">
        <f t="shared" si="21"/>
        <v>-0.2608695652173913</v>
      </c>
    </row>
    <row r="73" spans="1:12" ht="15" customHeight="1" x14ac:dyDescent="0.25">
      <c r="A73" s="504" t="s">
        <v>141</v>
      </c>
      <c r="B73" s="577">
        <v>0</v>
      </c>
      <c r="C73" s="626">
        <v>0</v>
      </c>
      <c r="D73" s="576">
        <v>0</v>
      </c>
      <c r="E73" s="523">
        <v>0</v>
      </c>
      <c r="F73" s="628">
        <v>0</v>
      </c>
      <c r="G73" s="525">
        <v>0</v>
      </c>
      <c r="I73" s="640"/>
      <c r="J73" s="641"/>
      <c r="K73" s="640"/>
      <c r="L73" s="640"/>
    </row>
    <row r="74" spans="1:12" ht="15" customHeight="1" x14ac:dyDescent="0.25">
      <c r="A74" s="504" t="s">
        <v>44</v>
      </c>
      <c r="B74" s="577">
        <v>34</v>
      </c>
      <c r="C74" s="626">
        <v>244758</v>
      </c>
      <c r="D74" s="576">
        <v>75</v>
      </c>
      <c r="E74" s="523">
        <v>39</v>
      </c>
      <c r="F74" s="628">
        <v>242391</v>
      </c>
      <c r="G74" s="525">
        <v>46</v>
      </c>
      <c r="I74" s="640">
        <f t="shared" si="22"/>
        <v>-0.12820512820512819</v>
      </c>
      <c r="J74" s="641">
        <f t="shared" si="23"/>
        <v>2367</v>
      </c>
      <c r="K74" s="640">
        <f t="shared" si="20"/>
        <v>9.7652140549772896E-3</v>
      </c>
      <c r="L74" s="640">
        <f t="shared" si="21"/>
        <v>0.63043478260869568</v>
      </c>
    </row>
    <row r="75" spans="1:12" ht="15" customHeight="1" x14ac:dyDescent="0.25">
      <c r="A75" s="504" t="s">
        <v>45</v>
      </c>
      <c r="B75" s="577">
        <v>18</v>
      </c>
      <c r="C75" s="626">
        <v>306572</v>
      </c>
      <c r="D75" s="576">
        <v>51</v>
      </c>
      <c r="E75" s="523">
        <v>13</v>
      </c>
      <c r="F75" s="628">
        <v>226588</v>
      </c>
      <c r="G75" s="525">
        <v>33</v>
      </c>
      <c r="I75" s="640">
        <f t="shared" si="22"/>
        <v>0.38461538461538464</v>
      </c>
      <c r="J75" s="641">
        <f t="shared" si="23"/>
        <v>79984</v>
      </c>
      <c r="K75" s="640">
        <f t="shared" si="20"/>
        <v>0.35299309760446274</v>
      </c>
      <c r="L75" s="640">
        <f t="shared" si="21"/>
        <v>0.54545454545454541</v>
      </c>
    </row>
    <row r="76" spans="1:12" ht="15" customHeight="1" x14ac:dyDescent="0.25">
      <c r="A76" s="504" t="s">
        <v>46</v>
      </c>
      <c r="B76" s="577">
        <v>13</v>
      </c>
      <c r="C76" s="626">
        <v>313153</v>
      </c>
      <c r="D76" s="576">
        <v>26</v>
      </c>
      <c r="E76" s="523">
        <v>12</v>
      </c>
      <c r="F76" s="628">
        <v>232542</v>
      </c>
      <c r="G76" s="525">
        <v>10</v>
      </c>
      <c r="I76" s="640">
        <f t="shared" si="22"/>
        <v>8.3333333333333329E-2</v>
      </c>
      <c r="J76" s="641">
        <f t="shared" si="23"/>
        <v>80611</v>
      </c>
      <c r="K76" s="640">
        <f t="shared" si="20"/>
        <v>0.34665135760421772</v>
      </c>
      <c r="L76" s="640">
        <f t="shared" si="21"/>
        <v>1.6</v>
      </c>
    </row>
    <row r="77" spans="1:12" ht="15" customHeight="1" x14ac:dyDescent="0.25">
      <c r="A77" s="614"/>
    </row>
    <row r="78" spans="1:12" ht="15" customHeight="1" x14ac:dyDescent="0.25">
      <c r="A78" s="614"/>
    </row>
    <row r="79" spans="1:12" ht="15" customHeight="1" x14ac:dyDescent="0.25">
      <c r="A79" s="614"/>
      <c r="B79" s="616"/>
      <c r="C79" s="610">
        <v>2021</v>
      </c>
      <c r="D79" s="610"/>
      <c r="E79" s="610"/>
      <c r="F79" s="610">
        <v>2020</v>
      </c>
      <c r="G79" s="610"/>
      <c r="I79" s="611" t="s">
        <v>4983</v>
      </c>
      <c r="J79" s="611" t="s">
        <v>4984</v>
      </c>
      <c r="K79" s="611" t="s">
        <v>4985</v>
      </c>
      <c r="L79" s="611" t="s">
        <v>4983</v>
      </c>
    </row>
    <row r="80" spans="1:12" ht="15" customHeight="1" x14ac:dyDescent="0.25">
      <c r="A80" s="614"/>
      <c r="B80" s="617" t="s">
        <v>262</v>
      </c>
      <c r="C80" s="612" t="s">
        <v>263</v>
      </c>
      <c r="D80" s="612" t="s">
        <v>264</v>
      </c>
      <c r="E80" s="612" t="s">
        <v>262</v>
      </c>
      <c r="F80" s="612" t="s">
        <v>263</v>
      </c>
      <c r="G80" s="612" t="s">
        <v>264</v>
      </c>
      <c r="I80" s="612" t="s">
        <v>262</v>
      </c>
      <c r="J80" s="612" t="s">
        <v>263</v>
      </c>
      <c r="K80" s="612" t="s">
        <v>263</v>
      </c>
      <c r="L80" s="612" t="s">
        <v>264</v>
      </c>
    </row>
    <row r="81" spans="1:12" ht="15" customHeight="1" x14ac:dyDescent="0.25">
      <c r="A81" s="572" t="s">
        <v>62</v>
      </c>
      <c r="B81" s="598">
        <v>348</v>
      </c>
      <c r="C81" s="630">
        <v>303738</v>
      </c>
      <c r="D81" s="600">
        <v>31</v>
      </c>
      <c r="E81" s="436">
        <v>333</v>
      </c>
      <c r="F81" s="631">
        <v>279109</v>
      </c>
      <c r="G81" s="547">
        <v>44</v>
      </c>
      <c r="I81" s="636">
        <f>(B81-E81)/E81</f>
        <v>4.5045045045045043E-2</v>
      </c>
      <c r="J81" s="637">
        <f>(C81-F81)</f>
        <v>24629</v>
      </c>
      <c r="K81" s="638">
        <f>(C81-F81)/F81</f>
        <v>8.8241511380858381E-2</v>
      </c>
      <c r="L81" s="639">
        <f>(D81-G81)/G81</f>
        <v>-0.29545454545454547</v>
      </c>
    </row>
    <row r="82" spans="1:12" ht="15" customHeight="1" x14ac:dyDescent="0.25">
      <c r="A82" s="557" t="s">
        <v>248</v>
      </c>
      <c r="B82" s="574">
        <v>3</v>
      </c>
      <c r="C82" s="626">
        <v>245000</v>
      </c>
      <c r="D82" s="576">
        <v>18</v>
      </c>
      <c r="E82" s="430">
        <v>3</v>
      </c>
      <c r="F82" s="628">
        <v>180517</v>
      </c>
      <c r="G82" s="525">
        <v>67</v>
      </c>
      <c r="I82" s="659">
        <f>(B82-E82)/E82</f>
        <v>0</v>
      </c>
      <c r="J82" s="641">
        <f>(C82-F82)</f>
        <v>64483</v>
      </c>
      <c r="K82" s="640">
        <f t="shared" ref="K82:K93" si="24">(C82-F82)/F82</f>
        <v>0.35721289407645818</v>
      </c>
      <c r="L82" s="640">
        <f t="shared" ref="L82:L93" si="25">(D82-G82)/G82</f>
        <v>-0.73134328358208955</v>
      </c>
    </row>
    <row r="83" spans="1:12" ht="15" customHeight="1" x14ac:dyDescent="0.25">
      <c r="A83" s="557" t="s">
        <v>156</v>
      </c>
      <c r="B83" s="577">
        <v>10</v>
      </c>
      <c r="C83" s="626">
        <v>342730</v>
      </c>
      <c r="D83" s="576">
        <v>30</v>
      </c>
      <c r="E83" s="523">
        <v>5</v>
      </c>
      <c r="F83" s="628">
        <v>231180</v>
      </c>
      <c r="G83" s="525">
        <v>43</v>
      </c>
      <c r="I83" s="640">
        <f>(B83-E83)/E83</f>
        <v>1</v>
      </c>
      <c r="J83" s="641">
        <f>(C83-F83)</f>
        <v>111550</v>
      </c>
      <c r="K83" s="640">
        <f t="shared" si="24"/>
        <v>0.48252443983043514</v>
      </c>
      <c r="L83" s="640">
        <f t="shared" si="25"/>
        <v>-0.30232558139534882</v>
      </c>
    </row>
    <row r="84" spans="1:12" ht="15" customHeight="1" x14ac:dyDescent="0.25">
      <c r="A84" s="557" t="s">
        <v>63</v>
      </c>
      <c r="B84" s="577">
        <v>6</v>
      </c>
      <c r="C84" s="626">
        <v>572400</v>
      </c>
      <c r="D84" s="576">
        <v>65</v>
      </c>
      <c r="E84" s="523">
        <v>9</v>
      </c>
      <c r="F84" s="628">
        <v>350656</v>
      </c>
      <c r="G84" s="525">
        <v>96</v>
      </c>
      <c r="I84" s="640">
        <f t="shared" ref="I84:I93" si="26">(B84-E84)/E84</f>
        <v>-0.33333333333333331</v>
      </c>
      <c r="J84" s="641">
        <f t="shared" ref="J84:J93" si="27">(C84-F84)</f>
        <v>221744</v>
      </c>
      <c r="K84" s="640">
        <f t="shared" si="24"/>
        <v>0.63236904544624928</v>
      </c>
      <c r="L84" s="640">
        <f t="shared" si="25"/>
        <v>-0.32291666666666669</v>
      </c>
    </row>
    <row r="85" spans="1:12" ht="15" customHeight="1" x14ac:dyDescent="0.25">
      <c r="A85" s="557" t="s">
        <v>64</v>
      </c>
      <c r="B85" s="577">
        <v>7</v>
      </c>
      <c r="C85" s="626">
        <v>359786</v>
      </c>
      <c r="D85" s="576">
        <v>54</v>
      </c>
      <c r="E85" s="523">
        <v>9</v>
      </c>
      <c r="F85" s="628">
        <v>323989</v>
      </c>
      <c r="G85" s="525">
        <v>73</v>
      </c>
      <c r="I85" s="640">
        <f t="shared" si="26"/>
        <v>-0.22222222222222221</v>
      </c>
      <c r="J85" s="641">
        <f t="shared" si="27"/>
        <v>35797</v>
      </c>
      <c r="K85" s="640">
        <f t="shared" si="24"/>
        <v>0.1104883190478689</v>
      </c>
      <c r="L85" s="640">
        <f t="shared" si="25"/>
        <v>-0.26027397260273971</v>
      </c>
    </row>
    <row r="86" spans="1:12" ht="15" customHeight="1" x14ac:dyDescent="0.25">
      <c r="A86" s="682" t="s">
        <v>65</v>
      </c>
      <c r="B86" s="683">
        <v>49</v>
      </c>
      <c r="C86" s="684">
        <v>295466</v>
      </c>
      <c r="D86" s="685">
        <v>15</v>
      </c>
      <c r="E86" s="683">
        <v>34</v>
      </c>
      <c r="F86" s="684">
        <v>262390</v>
      </c>
      <c r="G86" s="685">
        <v>31</v>
      </c>
      <c r="H86" s="686"/>
      <c r="I86" s="687">
        <f t="shared" si="26"/>
        <v>0.44117647058823528</v>
      </c>
      <c r="J86" s="688">
        <f t="shared" si="27"/>
        <v>33076</v>
      </c>
      <c r="K86" s="687">
        <f t="shared" si="24"/>
        <v>0.12605663325584054</v>
      </c>
      <c r="L86" s="687">
        <f t="shared" si="25"/>
        <v>-0.5161290322580645</v>
      </c>
    </row>
    <row r="87" spans="1:12" ht="15" customHeight="1" x14ac:dyDescent="0.25">
      <c r="A87" s="682" t="s">
        <v>66</v>
      </c>
      <c r="B87" s="683">
        <v>48</v>
      </c>
      <c r="C87" s="684">
        <v>268786</v>
      </c>
      <c r="D87" s="685">
        <v>27</v>
      </c>
      <c r="E87" s="683">
        <v>48</v>
      </c>
      <c r="F87" s="684">
        <v>238192</v>
      </c>
      <c r="G87" s="685">
        <v>51</v>
      </c>
      <c r="H87" s="686"/>
      <c r="I87" s="689">
        <f t="shared" si="26"/>
        <v>0</v>
      </c>
      <c r="J87" s="688">
        <f t="shared" si="27"/>
        <v>30594</v>
      </c>
      <c r="K87" s="687">
        <f t="shared" si="24"/>
        <v>0.12844260092698329</v>
      </c>
      <c r="L87" s="687">
        <f t="shared" si="25"/>
        <v>-0.47058823529411764</v>
      </c>
    </row>
    <row r="88" spans="1:12" ht="15" customHeight="1" x14ac:dyDescent="0.25">
      <c r="A88" s="504" t="s">
        <v>67</v>
      </c>
      <c r="B88" s="577">
        <v>23</v>
      </c>
      <c r="C88" s="626">
        <v>251067</v>
      </c>
      <c r="D88" s="576">
        <v>20</v>
      </c>
      <c r="E88" s="523">
        <v>30</v>
      </c>
      <c r="F88" s="628">
        <v>275927</v>
      </c>
      <c r="G88" s="525">
        <v>34</v>
      </c>
      <c r="I88" s="640">
        <f t="shared" si="26"/>
        <v>-0.23333333333333334</v>
      </c>
      <c r="J88" s="641">
        <f t="shared" si="27"/>
        <v>-24860</v>
      </c>
      <c r="K88" s="640">
        <f t="shared" si="24"/>
        <v>-9.0096293584897458E-2</v>
      </c>
      <c r="L88" s="640">
        <f t="shared" si="25"/>
        <v>-0.41176470588235292</v>
      </c>
    </row>
    <row r="89" spans="1:12" ht="15" customHeight="1" x14ac:dyDescent="0.25">
      <c r="A89" s="504" t="s">
        <v>157</v>
      </c>
      <c r="B89" s="577">
        <v>13</v>
      </c>
      <c r="C89" s="626">
        <v>265223</v>
      </c>
      <c r="D89" s="576">
        <v>64</v>
      </c>
      <c r="E89" s="523">
        <v>13</v>
      </c>
      <c r="F89" s="628">
        <v>249808</v>
      </c>
      <c r="G89" s="525">
        <v>47</v>
      </c>
      <c r="I89" s="640">
        <f t="shared" si="26"/>
        <v>0</v>
      </c>
      <c r="J89" s="641">
        <f t="shared" si="27"/>
        <v>15415</v>
      </c>
      <c r="K89" s="640">
        <f t="shared" si="24"/>
        <v>6.1707391276500351E-2</v>
      </c>
      <c r="L89" s="640">
        <f t="shared" si="25"/>
        <v>0.36170212765957449</v>
      </c>
    </row>
    <row r="90" spans="1:12" ht="15" customHeight="1" x14ac:dyDescent="0.25">
      <c r="A90" s="504" t="s">
        <v>141</v>
      </c>
      <c r="B90" s="577">
        <v>4</v>
      </c>
      <c r="C90" s="626">
        <v>237000</v>
      </c>
      <c r="D90" s="576">
        <v>23</v>
      </c>
      <c r="E90" s="523">
        <v>1</v>
      </c>
      <c r="F90" s="628">
        <v>165000</v>
      </c>
      <c r="G90" s="525">
        <v>5</v>
      </c>
      <c r="I90" s="640">
        <f t="shared" si="26"/>
        <v>3</v>
      </c>
      <c r="J90" s="641">
        <f t="shared" si="27"/>
        <v>72000</v>
      </c>
      <c r="K90" s="640">
        <f t="shared" si="24"/>
        <v>0.43636363636363634</v>
      </c>
      <c r="L90" s="640">
        <f t="shared" si="25"/>
        <v>3.6</v>
      </c>
    </row>
    <row r="91" spans="1:12" ht="15" customHeight="1" x14ac:dyDescent="0.25">
      <c r="A91" s="504" t="s">
        <v>158</v>
      </c>
      <c r="B91" s="577">
        <v>2</v>
      </c>
      <c r="C91" s="626">
        <v>505250</v>
      </c>
      <c r="D91" s="576">
        <v>92</v>
      </c>
      <c r="E91" s="523">
        <v>6</v>
      </c>
      <c r="F91" s="628">
        <v>761567</v>
      </c>
      <c r="G91" s="525">
        <v>89</v>
      </c>
      <c r="I91" s="640">
        <f t="shared" si="26"/>
        <v>-0.66666666666666663</v>
      </c>
      <c r="J91" s="641">
        <f t="shared" si="27"/>
        <v>-256317</v>
      </c>
      <c r="K91" s="640">
        <f t="shared" si="24"/>
        <v>-0.33656526608952331</v>
      </c>
      <c r="L91" s="640">
        <f t="shared" si="25"/>
        <v>3.3707865168539325E-2</v>
      </c>
    </row>
    <row r="92" spans="1:12" ht="15" customHeight="1" x14ac:dyDescent="0.25">
      <c r="A92" s="682" t="s">
        <v>68</v>
      </c>
      <c r="B92" s="683">
        <v>35</v>
      </c>
      <c r="C92" s="684">
        <v>438996</v>
      </c>
      <c r="D92" s="685">
        <v>38</v>
      </c>
      <c r="E92" s="683">
        <v>31</v>
      </c>
      <c r="F92" s="684">
        <v>335582</v>
      </c>
      <c r="G92" s="685">
        <v>39</v>
      </c>
      <c r="H92" s="686"/>
      <c r="I92" s="687">
        <f t="shared" si="26"/>
        <v>0.12903225806451613</v>
      </c>
      <c r="J92" s="688">
        <f t="shared" si="27"/>
        <v>103414</v>
      </c>
      <c r="K92" s="687">
        <f t="shared" si="24"/>
        <v>0.30816313151480113</v>
      </c>
      <c r="L92" s="687">
        <f t="shared" si="25"/>
        <v>-2.564102564102564E-2</v>
      </c>
    </row>
    <row r="93" spans="1:12" ht="15" customHeight="1" x14ac:dyDescent="0.25">
      <c r="A93" s="682" t="s">
        <v>69</v>
      </c>
      <c r="B93" s="683">
        <v>28</v>
      </c>
      <c r="C93" s="684">
        <v>304414</v>
      </c>
      <c r="D93" s="685">
        <v>36</v>
      </c>
      <c r="E93" s="683">
        <v>22</v>
      </c>
      <c r="F93" s="684">
        <v>277100</v>
      </c>
      <c r="G93" s="685">
        <v>50</v>
      </c>
      <c r="H93" s="686"/>
      <c r="I93" s="687">
        <f t="shared" si="26"/>
        <v>0.27272727272727271</v>
      </c>
      <c r="J93" s="688">
        <f t="shared" si="27"/>
        <v>27314</v>
      </c>
      <c r="K93" s="687">
        <f t="shared" si="24"/>
        <v>9.8570913027787796E-2</v>
      </c>
      <c r="L93" s="687">
        <f t="shared" si="25"/>
        <v>-0.28000000000000003</v>
      </c>
    </row>
    <row r="94" spans="1:12" ht="15" customHeight="1" x14ac:dyDescent="0.25">
      <c r="A94" s="504" t="s">
        <v>255</v>
      </c>
      <c r="B94" s="577">
        <v>11</v>
      </c>
      <c r="C94" s="626">
        <v>402082</v>
      </c>
      <c r="D94" s="576">
        <v>66</v>
      </c>
      <c r="E94" s="523">
        <v>15</v>
      </c>
      <c r="F94" s="628">
        <v>304720</v>
      </c>
      <c r="G94" s="525">
        <v>30</v>
      </c>
      <c r="I94" s="640">
        <f>(B94-E94)/E94</f>
        <v>-0.26666666666666666</v>
      </c>
      <c r="J94" s="641">
        <f>(C94-F94)</f>
        <v>97362</v>
      </c>
      <c r="K94" s="640">
        <f t="shared" ref="K94:L96" si="28">(C94-F94)/F94</f>
        <v>0.31951299553688634</v>
      </c>
      <c r="L94" s="640">
        <f t="shared" si="28"/>
        <v>1.2</v>
      </c>
    </row>
    <row r="95" spans="1:12" ht="15" customHeight="1" x14ac:dyDescent="0.25">
      <c r="A95" s="504" t="s">
        <v>159</v>
      </c>
      <c r="B95" s="577">
        <v>1</v>
      </c>
      <c r="C95" s="626">
        <v>571000</v>
      </c>
      <c r="D95" s="576">
        <v>113</v>
      </c>
      <c r="E95" s="523">
        <v>3</v>
      </c>
      <c r="F95" s="628">
        <v>383333</v>
      </c>
      <c r="G95" s="525">
        <v>91</v>
      </c>
      <c r="I95" s="640">
        <f>(B95-E95)/E95</f>
        <v>-0.66666666666666663</v>
      </c>
      <c r="J95" s="641">
        <f>(C95-F95)</f>
        <v>187667</v>
      </c>
      <c r="K95" s="640">
        <f t="shared" si="28"/>
        <v>0.48956651266653273</v>
      </c>
      <c r="L95" s="640">
        <f t="shared" si="28"/>
        <v>0.24175824175824176</v>
      </c>
    </row>
    <row r="96" spans="1:12" ht="15" customHeight="1" x14ac:dyDescent="0.25">
      <c r="A96" s="690" t="s">
        <v>70</v>
      </c>
      <c r="B96" s="683">
        <v>108</v>
      </c>
      <c r="C96" s="684">
        <v>260580</v>
      </c>
      <c r="D96" s="685">
        <v>27</v>
      </c>
      <c r="E96" s="683">
        <v>104</v>
      </c>
      <c r="F96" s="684">
        <v>253269</v>
      </c>
      <c r="G96" s="685">
        <v>38</v>
      </c>
      <c r="H96" s="686"/>
      <c r="I96" s="687">
        <f>(B96-E96)/E96</f>
        <v>3.8461538461538464E-2</v>
      </c>
      <c r="J96" s="688">
        <f>(C96-F96)</f>
        <v>7311</v>
      </c>
      <c r="K96" s="687">
        <f t="shared" si="28"/>
        <v>2.8866541108465704E-2</v>
      </c>
      <c r="L96" s="687">
        <f t="shared" si="28"/>
        <v>-0.28947368421052633</v>
      </c>
    </row>
    <row r="97" spans="1:12" s="508" customFormat="1" ht="15" customHeight="1" x14ac:dyDescent="0.2">
      <c r="A97" s="624"/>
      <c r="B97" s="575"/>
      <c r="C97" s="606"/>
      <c r="D97" s="575"/>
      <c r="E97" s="575"/>
      <c r="F97" s="606"/>
      <c r="G97" s="575"/>
    </row>
    <row r="98" spans="1:12" ht="15" customHeight="1" x14ac:dyDescent="0.25">
      <c r="A98" s="614"/>
    </row>
    <row r="99" spans="1:12" ht="15" customHeight="1" x14ac:dyDescent="0.25">
      <c r="A99" s="614"/>
      <c r="B99" s="616"/>
      <c r="C99" s="610">
        <v>2021</v>
      </c>
      <c r="D99" s="610"/>
      <c r="E99" s="610"/>
      <c r="F99" s="610">
        <v>2020</v>
      </c>
      <c r="G99" s="610"/>
      <c r="I99" s="611" t="s">
        <v>4983</v>
      </c>
      <c r="J99" s="611" t="s">
        <v>4984</v>
      </c>
      <c r="K99" s="611" t="s">
        <v>4985</v>
      </c>
      <c r="L99" s="611" t="s">
        <v>4983</v>
      </c>
    </row>
    <row r="100" spans="1:12" ht="15" customHeight="1" x14ac:dyDescent="0.25">
      <c r="A100" s="614"/>
      <c r="B100" s="617" t="s">
        <v>262</v>
      </c>
      <c r="C100" s="612" t="s">
        <v>263</v>
      </c>
      <c r="D100" s="612" t="s">
        <v>264</v>
      </c>
      <c r="E100" s="612" t="s">
        <v>262</v>
      </c>
      <c r="F100" s="612" t="s">
        <v>263</v>
      </c>
      <c r="G100" s="612" t="s">
        <v>264</v>
      </c>
      <c r="I100" s="612" t="s">
        <v>262</v>
      </c>
      <c r="J100" s="612" t="s">
        <v>263</v>
      </c>
      <c r="K100" s="612" t="s">
        <v>263</v>
      </c>
      <c r="L100" s="612" t="s">
        <v>264</v>
      </c>
    </row>
    <row r="101" spans="1:12" ht="15" customHeight="1" x14ac:dyDescent="0.25">
      <c r="A101" s="572" t="s">
        <v>95</v>
      </c>
      <c r="B101" s="598">
        <v>601</v>
      </c>
      <c r="C101" s="630">
        <v>223579</v>
      </c>
      <c r="D101" s="600">
        <v>39</v>
      </c>
      <c r="E101" s="436">
        <v>512</v>
      </c>
      <c r="F101" s="631">
        <v>204830</v>
      </c>
      <c r="G101" s="547">
        <v>57</v>
      </c>
      <c r="I101" s="636">
        <f>(B101-E101)/E101</f>
        <v>0.173828125</v>
      </c>
      <c r="J101" s="637">
        <f>(C101-F101)</f>
        <v>18749</v>
      </c>
      <c r="K101" s="638">
        <f>(C101-F101)/F101</f>
        <v>9.1534443196797349E-2</v>
      </c>
      <c r="L101" s="639">
        <f>(D101-G101)/G101</f>
        <v>-0.31578947368421051</v>
      </c>
    </row>
    <row r="102" spans="1:12" ht="15" customHeight="1" x14ac:dyDescent="0.25">
      <c r="A102" s="504" t="s">
        <v>47</v>
      </c>
      <c r="B102" s="574">
        <v>49</v>
      </c>
      <c r="C102" s="626">
        <v>332327</v>
      </c>
      <c r="D102" s="576">
        <v>51</v>
      </c>
      <c r="E102" s="430">
        <v>59</v>
      </c>
      <c r="F102" s="628">
        <v>232639</v>
      </c>
      <c r="G102" s="525">
        <v>66</v>
      </c>
      <c r="I102" s="640">
        <f>(B102-E102)/E102</f>
        <v>-0.16949152542372881</v>
      </c>
      <c r="J102" s="641">
        <f>(C102-F102)</f>
        <v>99688</v>
      </c>
      <c r="K102" s="640">
        <f t="shared" ref="K102:K111" si="29">(C102-F102)/F102</f>
        <v>0.42850940727908904</v>
      </c>
      <c r="L102" s="640">
        <f t="shared" ref="L102:L111" si="30">(D102-G102)/G102</f>
        <v>-0.22727272727272727</v>
      </c>
    </row>
    <row r="103" spans="1:12" ht="15" customHeight="1" x14ac:dyDescent="0.25">
      <c r="A103" s="504" t="s">
        <v>48</v>
      </c>
      <c r="B103" s="577">
        <v>70</v>
      </c>
      <c r="C103" s="626">
        <v>263535</v>
      </c>
      <c r="D103" s="576">
        <v>33</v>
      </c>
      <c r="E103" s="523">
        <v>69</v>
      </c>
      <c r="F103" s="628">
        <v>247855</v>
      </c>
      <c r="G103" s="525">
        <v>49</v>
      </c>
      <c r="I103" s="640">
        <f>(B103-E103)/E103</f>
        <v>1.4492753623188406E-2</v>
      </c>
      <c r="J103" s="641">
        <f>(C103-F103)</f>
        <v>15680</v>
      </c>
      <c r="K103" s="640">
        <f t="shared" si="29"/>
        <v>6.3262794779205586E-2</v>
      </c>
      <c r="L103" s="640">
        <f t="shared" si="30"/>
        <v>-0.32653061224489793</v>
      </c>
    </row>
    <row r="104" spans="1:12" ht="15" customHeight="1" x14ac:dyDescent="0.25">
      <c r="A104" s="504" t="s">
        <v>142</v>
      </c>
      <c r="B104" s="577">
        <v>9</v>
      </c>
      <c r="C104" s="626">
        <v>253986</v>
      </c>
      <c r="D104" s="576">
        <v>49</v>
      </c>
      <c r="E104" s="523">
        <v>8</v>
      </c>
      <c r="F104" s="628">
        <v>304412</v>
      </c>
      <c r="G104" s="525">
        <v>70</v>
      </c>
      <c r="I104" s="640">
        <f t="shared" ref="I104:I111" si="31">(B104-E104)/E104</f>
        <v>0.125</v>
      </c>
      <c r="J104" s="641">
        <f t="shared" ref="J104:J111" si="32">(C104-F104)</f>
        <v>-50426</v>
      </c>
      <c r="K104" s="640">
        <f t="shared" si="29"/>
        <v>-0.16565049998028988</v>
      </c>
      <c r="L104" s="640">
        <f t="shared" si="30"/>
        <v>-0.3</v>
      </c>
    </row>
    <row r="105" spans="1:12" ht="15" customHeight="1" x14ac:dyDescent="0.25">
      <c r="A105" s="504" t="s">
        <v>143</v>
      </c>
      <c r="B105" s="577">
        <v>3</v>
      </c>
      <c r="C105" s="626">
        <v>304967</v>
      </c>
      <c r="D105" s="576">
        <v>49</v>
      </c>
      <c r="E105" s="523">
        <v>1</v>
      </c>
      <c r="F105" s="628">
        <v>218800</v>
      </c>
      <c r="G105" s="525">
        <v>2</v>
      </c>
      <c r="I105" s="640">
        <f t="shared" si="31"/>
        <v>2</v>
      </c>
      <c r="J105" s="641">
        <f t="shared" si="32"/>
        <v>86167</v>
      </c>
      <c r="K105" s="640">
        <f t="shared" si="29"/>
        <v>0.39381627056672758</v>
      </c>
      <c r="L105" s="640">
        <f t="shared" si="30"/>
        <v>23.5</v>
      </c>
    </row>
    <row r="106" spans="1:12" ht="15" customHeight="1" x14ac:dyDescent="0.25">
      <c r="A106" s="504" t="s">
        <v>49</v>
      </c>
      <c r="B106" s="577">
        <v>108</v>
      </c>
      <c r="C106" s="626">
        <v>242095</v>
      </c>
      <c r="D106" s="576">
        <v>36</v>
      </c>
      <c r="E106" s="523">
        <v>79</v>
      </c>
      <c r="F106" s="628">
        <v>224131</v>
      </c>
      <c r="G106" s="525">
        <v>58</v>
      </c>
      <c r="I106" s="640">
        <f t="shared" si="31"/>
        <v>0.36708860759493672</v>
      </c>
      <c r="J106" s="641">
        <f t="shared" si="32"/>
        <v>17964</v>
      </c>
      <c r="K106" s="640">
        <f t="shared" si="29"/>
        <v>8.0149555393943722E-2</v>
      </c>
      <c r="L106" s="640">
        <f t="shared" si="30"/>
        <v>-0.37931034482758619</v>
      </c>
    </row>
    <row r="107" spans="1:12" ht="15" customHeight="1" x14ac:dyDescent="0.25">
      <c r="A107" s="504" t="s">
        <v>144</v>
      </c>
      <c r="B107" s="577">
        <v>1</v>
      </c>
      <c r="C107" s="626">
        <v>344900</v>
      </c>
      <c r="D107" s="576">
        <v>1</v>
      </c>
      <c r="E107" s="523">
        <v>0</v>
      </c>
      <c r="F107" s="628">
        <v>0</v>
      </c>
      <c r="G107" s="525">
        <v>0</v>
      </c>
      <c r="I107" s="640" t="e">
        <f t="shared" si="31"/>
        <v>#DIV/0!</v>
      </c>
      <c r="J107" s="641">
        <f t="shared" si="32"/>
        <v>344900</v>
      </c>
      <c r="K107" s="640" t="e">
        <f t="shared" si="29"/>
        <v>#DIV/0!</v>
      </c>
      <c r="L107" s="640" t="e">
        <f t="shared" si="30"/>
        <v>#DIV/0!</v>
      </c>
    </row>
    <row r="108" spans="1:12" ht="15" customHeight="1" x14ac:dyDescent="0.25">
      <c r="A108" s="504" t="s">
        <v>50</v>
      </c>
      <c r="B108" s="577">
        <v>10</v>
      </c>
      <c r="C108" s="626">
        <v>303830</v>
      </c>
      <c r="D108" s="576">
        <v>55</v>
      </c>
      <c r="E108" s="523">
        <v>15</v>
      </c>
      <c r="F108" s="628">
        <v>346426</v>
      </c>
      <c r="G108" s="525">
        <v>46</v>
      </c>
      <c r="I108" s="640">
        <f t="shared" si="31"/>
        <v>-0.33333333333333331</v>
      </c>
      <c r="J108" s="641">
        <f t="shared" si="32"/>
        <v>-42596</v>
      </c>
      <c r="K108" s="640">
        <f t="shared" si="29"/>
        <v>-0.12295843845438853</v>
      </c>
      <c r="L108" s="640">
        <f t="shared" si="30"/>
        <v>0.19565217391304349</v>
      </c>
    </row>
    <row r="109" spans="1:12" ht="15" customHeight="1" x14ac:dyDescent="0.25">
      <c r="A109" s="504" t="s">
        <v>12</v>
      </c>
      <c r="B109" s="577">
        <v>267</v>
      </c>
      <c r="C109" s="626">
        <v>149085</v>
      </c>
      <c r="D109" s="576">
        <v>41</v>
      </c>
      <c r="E109" s="523">
        <v>194</v>
      </c>
      <c r="F109" s="628">
        <v>128783</v>
      </c>
      <c r="G109" s="525">
        <v>53</v>
      </c>
      <c r="I109" s="640">
        <f t="shared" si="31"/>
        <v>0.37628865979381443</v>
      </c>
      <c r="J109" s="641">
        <f t="shared" si="32"/>
        <v>20302</v>
      </c>
      <c r="K109" s="640">
        <f t="shared" si="29"/>
        <v>0.15764503078822514</v>
      </c>
      <c r="L109" s="640">
        <f t="shared" si="30"/>
        <v>-0.22641509433962265</v>
      </c>
    </row>
    <row r="110" spans="1:12" ht="15" customHeight="1" x14ac:dyDescent="0.25">
      <c r="A110" s="504" t="s">
        <v>145</v>
      </c>
      <c r="B110" s="577">
        <v>6</v>
      </c>
      <c r="C110" s="626">
        <v>358567</v>
      </c>
      <c r="D110" s="576">
        <v>23</v>
      </c>
      <c r="E110" s="523">
        <v>5</v>
      </c>
      <c r="F110" s="628">
        <v>302090</v>
      </c>
      <c r="G110" s="525">
        <v>82</v>
      </c>
      <c r="I110" s="640">
        <f t="shared" si="31"/>
        <v>0.2</v>
      </c>
      <c r="J110" s="641">
        <f t="shared" si="32"/>
        <v>56477</v>
      </c>
      <c r="K110" s="640">
        <f t="shared" si="29"/>
        <v>0.18695421894137509</v>
      </c>
      <c r="L110" s="640">
        <f t="shared" si="30"/>
        <v>-0.71951219512195119</v>
      </c>
    </row>
    <row r="111" spans="1:12" ht="15" customHeight="1" x14ac:dyDescent="0.25">
      <c r="A111" s="504" t="s">
        <v>146</v>
      </c>
      <c r="B111" s="577">
        <v>5</v>
      </c>
      <c r="C111" s="626">
        <v>317500</v>
      </c>
      <c r="D111" s="576">
        <v>21</v>
      </c>
      <c r="E111" s="523">
        <v>11</v>
      </c>
      <c r="F111" s="628">
        <v>333709</v>
      </c>
      <c r="G111" s="525">
        <v>87</v>
      </c>
      <c r="I111" s="640">
        <f t="shared" si="31"/>
        <v>-0.54545454545454541</v>
      </c>
      <c r="J111" s="641">
        <f t="shared" si="32"/>
        <v>-16209</v>
      </c>
      <c r="K111" s="640">
        <f t="shared" si="29"/>
        <v>-4.8572259064034833E-2</v>
      </c>
      <c r="L111" s="640">
        <f t="shared" si="30"/>
        <v>-0.75862068965517238</v>
      </c>
    </row>
    <row r="112" spans="1:12" ht="15" customHeight="1" x14ac:dyDescent="0.25">
      <c r="A112" s="504" t="s">
        <v>246</v>
      </c>
      <c r="B112" s="577">
        <v>18</v>
      </c>
      <c r="C112" s="626">
        <v>202622</v>
      </c>
      <c r="D112" s="576">
        <v>24</v>
      </c>
      <c r="E112" s="523">
        <v>17</v>
      </c>
      <c r="F112" s="628">
        <v>213874</v>
      </c>
      <c r="G112" s="525">
        <v>82</v>
      </c>
      <c r="I112" s="640">
        <f>(B112-E112)/E112</f>
        <v>5.8823529411764705E-2</v>
      </c>
      <c r="J112" s="641">
        <f>(C112-F112)</f>
        <v>-11252</v>
      </c>
      <c r="K112" s="640">
        <f t="shared" ref="K112:L116" si="33">(C112-F112)/F112</f>
        <v>-5.2610415478272256E-2</v>
      </c>
      <c r="L112" s="640">
        <f t="shared" si="33"/>
        <v>-0.70731707317073167</v>
      </c>
    </row>
    <row r="113" spans="1:12" ht="15" customHeight="1" x14ac:dyDescent="0.25">
      <c r="A113" s="504" t="s">
        <v>194</v>
      </c>
      <c r="B113" s="577">
        <v>14</v>
      </c>
      <c r="C113" s="626">
        <v>268921</v>
      </c>
      <c r="D113" s="576">
        <v>51</v>
      </c>
      <c r="E113" s="523">
        <v>12</v>
      </c>
      <c r="F113" s="628">
        <v>214231</v>
      </c>
      <c r="G113" s="525">
        <v>36</v>
      </c>
      <c r="I113" s="640">
        <f>(B113-E113)/E113</f>
        <v>0.16666666666666666</v>
      </c>
      <c r="J113" s="641">
        <f>(C113-F113)</f>
        <v>54690</v>
      </c>
      <c r="K113" s="640">
        <f t="shared" si="33"/>
        <v>0.25528518281667917</v>
      </c>
      <c r="L113" s="640">
        <f t="shared" si="33"/>
        <v>0.41666666666666669</v>
      </c>
    </row>
    <row r="114" spans="1:12" ht="15" customHeight="1" x14ac:dyDescent="0.25">
      <c r="A114" s="504" t="s">
        <v>51</v>
      </c>
      <c r="B114" s="577">
        <v>33</v>
      </c>
      <c r="C114" s="626">
        <v>354056</v>
      </c>
      <c r="D114" s="576">
        <v>35</v>
      </c>
      <c r="E114" s="523">
        <v>32</v>
      </c>
      <c r="F114" s="628">
        <v>273524</v>
      </c>
      <c r="G114" s="525">
        <v>65</v>
      </c>
      <c r="I114" s="640">
        <f>(B114-E114)/E114</f>
        <v>3.125E-2</v>
      </c>
      <c r="J114" s="641">
        <f>(C114-F114)</f>
        <v>80532</v>
      </c>
      <c r="K114" s="640">
        <f t="shared" si="33"/>
        <v>0.29442388967695704</v>
      </c>
      <c r="L114" s="640">
        <f t="shared" si="33"/>
        <v>-0.46153846153846156</v>
      </c>
    </row>
    <row r="115" spans="1:12" ht="15" customHeight="1" x14ac:dyDescent="0.25">
      <c r="A115" s="504" t="s">
        <v>253</v>
      </c>
      <c r="B115" s="577">
        <v>7</v>
      </c>
      <c r="C115" s="626">
        <v>571286</v>
      </c>
      <c r="D115" s="576">
        <v>50</v>
      </c>
      <c r="E115" s="523">
        <v>5</v>
      </c>
      <c r="F115" s="628">
        <v>257800</v>
      </c>
      <c r="G115" s="525">
        <v>62</v>
      </c>
      <c r="I115" s="640">
        <f>(B115-E115)/E115</f>
        <v>0.4</v>
      </c>
      <c r="J115" s="641">
        <f>(C115-F115)</f>
        <v>313486</v>
      </c>
      <c r="K115" s="640">
        <f t="shared" si="33"/>
        <v>1.2160046547711405</v>
      </c>
      <c r="L115" s="640">
        <f t="shared" si="33"/>
        <v>-0.19354838709677419</v>
      </c>
    </row>
    <row r="116" spans="1:12" ht="15" customHeight="1" x14ac:dyDescent="0.25">
      <c r="A116" s="619" t="s">
        <v>147</v>
      </c>
      <c r="B116" s="577">
        <v>1</v>
      </c>
      <c r="C116" s="626">
        <v>270000</v>
      </c>
      <c r="D116" s="576">
        <v>3</v>
      </c>
      <c r="E116" s="523">
        <v>5</v>
      </c>
      <c r="F116" s="628">
        <v>414980</v>
      </c>
      <c r="G116" s="525">
        <v>72</v>
      </c>
      <c r="I116" s="640">
        <f>(B116-E116)/E116</f>
        <v>-0.8</v>
      </c>
      <c r="J116" s="641">
        <f>(C116-F116)</f>
        <v>-144980</v>
      </c>
      <c r="K116" s="640">
        <f t="shared" si="33"/>
        <v>-0.34936623451732612</v>
      </c>
      <c r="L116" s="640">
        <f t="shared" si="33"/>
        <v>-0.95833333333333337</v>
      </c>
    </row>
    <row r="117" spans="1:12" ht="15" customHeight="1" x14ac:dyDescent="0.25">
      <c r="A117" s="614"/>
    </row>
    <row r="118" spans="1:12" ht="15" customHeight="1" x14ac:dyDescent="0.2">
      <c r="A118" s="556"/>
      <c r="B118" s="556"/>
      <c r="C118" s="556"/>
      <c r="D118" s="556"/>
      <c r="E118" s="21"/>
      <c r="F118" s="21"/>
      <c r="G118" s="21"/>
    </row>
    <row r="119" spans="1:12" ht="15" customHeight="1" x14ac:dyDescent="0.25">
      <c r="A119" s="615"/>
      <c r="B119" s="616"/>
      <c r="C119" s="610">
        <v>2021</v>
      </c>
      <c r="D119" s="610"/>
      <c r="E119" s="610"/>
      <c r="F119" s="610">
        <v>2020</v>
      </c>
      <c r="G119" s="610"/>
      <c r="I119" s="611" t="s">
        <v>4983</v>
      </c>
      <c r="J119" s="611" t="s">
        <v>4984</v>
      </c>
      <c r="K119" s="611" t="s">
        <v>4985</v>
      </c>
      <c r="L119" s="611" t="s">
        <v>4983</v>
      </c>
    </row>
    <row r="120" spans="1:12" ht="15" customHeight="1" x14ac:dyDescent="0.25">
      <c r="B120" s="617" t="s">
        <v>262</v>
      </c>
      <c r="C120" s="612" t="s">
        <v>263</v>
      </c>
      <c r="D120" s="612" t="s">
        <v>264</v>
      </c>
      <c r="E120" s="612" t="s">
        <v>262</v>
      </c>
      <c r="F120" s="612" t="s">
        <v>263</v>
      </c>
      <c r="G120" s="612" t="s">
        <v>264</v>
      </c>
      <c r="I120" s="612" t="s">
        <v>262</v>
      </c>
      <c r="J120" s="612" t="s">
        <v>263</v>
      </c>
      <c r="K120" s="612" t="s">
        <v>263</v>
      </c>
      <c r="L120" s="612" t="s">
        <v>264</v>
      </c>
    </row>
    <row r="121" spans="1:12" ht="15" customHeight="1" x14ac:dyDescent="0.25">
      <c r="A121" s="564" t="s">
        <v>93</v>
      </c>
      <c r="B121" s="572">
        <v>463</v>
      </c>
      <c r="C121" s="632">
        <v>240375</v>
      </c>
      <c r="D121" s="573">
        <v>39</v>
      </c>
      <c r="E121" s="518">
        <v>431</v>
      </c>
      <c r="F121" s="633">
        <v>228554</v>
      </c>
      <c r="G121" s="520">
        <v>54</v>
      </c>
      <c r="I121" s="636">
        <f>(B121-E121)/E121</f>
        <v>7.4245939675174011E-2</v>
      </c>
      <c r="J121" s="637">
        <f>(C121-F121)</f>
        <v>11821</v>
      </c>
      <c r="K121" s="638">
        <f>(C121-F121)/F121</f>
        <v>5.1720818712426821E-2</v>
      </c>
      <c r="L121" s="639">
        <f>(D121-G121)/G121</f>
        <v>-0.27777777777777779</v>
      </c>
    </row>
    <row r="122" spans="1:12" ht="15" customHeight="1" x14ac:dyDescent="0.25">
      <c r="A122" s="621" t="s">
        <v>135</v>
      </c>
      <c r="B122" s="574">
        <v>1</v>
      </c>
      <c r="C122" s="626">
        <v>379000</v>
      </c>
      <c r="D122" s="576">
        <v>73</v>
      </c>
      <c r="E122" s="311">
        <v>1</v>
      </c>
      <c r="F122" s="634">
        <v>320000</v>
      </c>
      <c r="G122" s="522">
        <v>123</v>
      </c>
      <c r="I122" s="640">
        <f>(B122-E122)/E122</f>
        <v>0</v>
      </c>
      <c r="J122" s="641">
        <f>(C122-F122)</f>
        <v>59000</v>
      </c>
      <c r="K122" s="640">
        <f t="shared" ref="K122:K135" si="34">(C122-F122)/F122</f>
        <v>0.18437500000000001</v>
      </c>
      <c r="L122" s="640">
        <f t="shared" ref="L122:L135" si="35">(D122-G122)/G122</f>
        <v>-0.4065040650406504</v>
      </c>
    </row>
    <row r="123" spans="1:12" ht="15" customHeight="1" x14ac:dyDescent="0.25">
      <c r="A123" s="622" t="s">
        <v>136</v>
      </c>
      <c r="B123" s="577">
        <v>13</v>
      </c>
      <c r="C123" s="626">
        <v>376492</v>
      </c>
      <c r="D123" s="576">
        <v>78</v>
      </c>
      <c r="E123" s="523">
        <v>11</v>
      </c>
      <c r="F123" s="628">
        <v>332364</v>
      </c>
      <c r="G123" s="525">
        <v>62</v>
      </c>
      <c r="I123" s="640">
        <f>(B123-E123)/E123</f>
        <v>0.18181818181818182</v>
      </c>
      <c r="J123" s="641">
        <f>(C123-F123)</f>
        <v>44128</v>
      </c>
      <c r="K123" s="640">
        <f t="shared" si="34"/>
        <v>0.13277009543753235</v>
      </c>
      <c r="L123" s="640">
        <f t="shared" si="35"/>
        <v>0.25806451612903225</v>
      </c>
    </row>
    <row r="124" spans="1:12" ht="15" customHeight="1" x14ac:dyDescent="0.25">
      <c r="A124" s="622" t="s">
        <v>148</v>
      </c>
      <c r="B124" s="577">
        <v>1</v>
      </c>
      <c r="C124" s="626">
        <v>269000</v>
      </c>
      <c r="D124" s="576">
        <v>55</v>
      </c>
      <c r="E124" s="523">
        <v>0</v>
      </c>
      <c r="F124" s="628">
        <v>0</v>
      </c>
      <c r="G124" s="525">
        <v>0</v>
      </c>
      <c r="I124" s="640" t="e">
        <f t="shared" ref="I124:I135" si="36">(B124-E124)/E124</f>
        <v>#DIV/0!</v>
      </c>
      <c r="J124" s="641">
        <f t="shared" ref="J124:J135" si="37">(C124-F124)</f>
        <v>269000</v>
      </c>
      <c r="K124" s="640" t="e">
        <f t="shared" si="34"/>
        <v>#DIV/0!</v>
      </c>
      <c r="L124" s="640" t="e">
        <f t="shared" si="35"/>
        <v>#DIV/0!</v>
      </c>
    </row>
    <row r="125" spans="1:12" ht="15" customHeight="1" x14ac:dyDescent="0.25">
      <c r="A125" s="622" t="s">
        <v>8</v>
      </c>
      <c r="B125" s="577">
        <v>279</v>
      </c>
      <c r="C125" s="626">
        <v>204021</v>
      </c>
      <c r="D125" s="576">
        <v>30</v>
      </c>
      <c r="E125" s="523">
        <v>248</v>
      </c>
      <c r="F125" s="628">
        <v>181298</v>
      </c>
      <c r="G125" s="525">
        <v>46</v>
      </c>
      <c r="I125" s="640">
        <f t="shared" si="36"/>
        <v>0.125</v>
      </c>
      <c r="J125" s="641">
        <f t="shared" si="37"/>
        <v>22723</v>
      </c>
      <c r="K125" s="640">
        <f t="shared" si="34"/>
        <v>0.12533508367439244</v>
      </c>
      <c r="L125" s="640">
        <f t="shared" si="35"/>
        <v>-0.34782608695652173</v>
      </c>
    </row>
    <row r="126" spans="1:12" ht="15" customHeight="1" x14ac:dyDescent="0.25">
      <c r="A126" s="622" t="s">
        <v>252</v>
      </c>
      <c r="B126" s="577">
        <v>18</v>
      </c>
      <c r="C126" s="626">
        <v>281904</v>
      </c>
      <c r="D126" s="576">
        <v>37</v>
      </c>
      <c r="E126" s="523">
        <v>12</v>
      </c>
      <c r="F126" s="628">
        <v>194690</v>
      </c>
      <c r="G126" s="525">
        <v>47</v>
      </c>
      <c r="I126" s="640">
        <f t="shared" si="36"/>
        <v>0.5</v>
      </c>
      <c r="J126" s="641">
        <f t="shared" si="37"/>
        <v>87214</v>
      </c>
      <c r="K126" s="640">
        <f t="shared" si="34"/>
        <v>0.44796342904103958</v>
      </c>
      <c r="L126" s="640">
        <f t="shared" si="35"/>
        <v>-0.21276595744680851</v>
      </c>
    </row>
    <row r="127" spans="1:12" ht="15" customHeight="1" x14ac:dyDescent="0.25">
      <c r="A127" s="622" t="s">
        <v>137</v>
      </c>
      <c r="B127" s="577">
        <v>1</v>
      </c>
      <c r="C127" s="626">
        <v>750000</v>
      </c>
      <c r="D127" s="576">
        <v>277</v>
      </c>
      <c r="E127" s="523">
        <v>2</v>
      </c>
      <c r="F127" s="628">
        <v>257000</v>
      </c>
      <c r="G127" s="525">
        <v>81</v>
      </c>
      <c r="I127" s="640">
        <f t="shared" si="36"/>
        <v>-0.5</v>
      </c>
      <c r="J127" s="641">
        <f t="shared" si="37"/>
        <v>493000</v>
      </c>
      <c r="K127" s="640">
        <f t="shared" si="34"/>
        <v>1.9182879377431907</v>
      </c>
      <c r="L127" s="640">
        <f t="shared" si="35"/>
        <v>2.4197530864197532</v>
      </c>
    </row>
    <row r="128" spans="1:12" ht="15" customHeight="1" x14ac:dyDescent="0.25">
      <c r="A128" s="622" t="s">
        <v>17</v>
      </c>
      <c r="B128" s="577">
        <v>52</v>
      </c>
      <c r="C128" s="626">
        <v>293769</v>
      </c>
      <c r="D128" s="576">
        <v>27</v>
      </c>
      <c r="E128" s="523">
        <v>56</v>
      </c>
      <c r="F128" s="628">
        <v>337847</v>
      </c>
      <c r="G128" s="525">
        <v>48</v>
      </c>
      <c r="I128" s="640">
        <f t="shared" si="36"/>
        <v>-7.1428571428571425E-2</v>
      </c>
      <c r="J128" s="641">
        <f t="shared" si="37"/>
        <v>-44078</v>
      </c>
      <c r="K128" s="640">
        <f t="shared" si="34"/>
        <v>-0.13046734172569241</v>
      </c>
      <c r="L128" s="640">
        <f t="shared" si="35"/>
        <v>-0.4375</v>
      </c>
    </row>
    <row r="129" spans="1:12" ht="15" customHeight="1" x14ac:dyDescent="0.25">
      <c r="A129" s="622" t="s">
        <v>138</v>
      </c>
      <c r="B129" s="577">
        <v>18</v>
      </c>
      <c r="C129" s="626">
        <v>357589</v>
      </c>
      <c r="D129" s="576">
        <v>51</v>
      </c>
      <c r="E129" s="523">
        <v>11</v>
      </c>
      <c r="F129" s="628">
        <v>381340</v>
      </c>
      <c r="G129" s="525">
        <v>83</v>
      </c>
      <c r="I129" s="640">
        <f t="shared" si="36"/>
        <v>0.63636363636363635</v>
      </c>
      <c r="J129" s="641">
        <f t="shared" si="37"/>
        <v>-23751</v>
      </c>
      <c r="K129" s="640">
        <f t="shared" si="34"/>
        <v>-6.2283002045418784E-2</v>
      </c>
      <c r="L129" s="640">
        <f t="shared" si="35"/>
        <v>-0.38554216867469882</v>
      </c>
    </row>
    <row r="130" spans="1:12" ht="15" customHeight="1" x14ac:dyDescent="0.25">
      <c r="A130" s="622" t="s">
        <v>18</v>
      </c>
      <c r="B130" s="577">
        <v>0</v>
      </c>
      <c r="C130" s="626">
        <v>0</v>
      </c>
      <c r="D130" s="576">
        <v>0</v>
      </c>
      <c r="E130" s="523">
        <v>5</v>
      </c>
      <c r="F130" s="628">
        <v>335980</v>
      </c>
      <c r="G130" s="525">
        <v>111</v>
      </c>
      <c r="I130" s="640">
        <f t="shared" si="36"/>
        <v>-1</v>
      </c>
      <c r="J130" s="641">
        <f t="shared" si="37"/>
        <v>-335980</v>
      </c>
      <c r="K130" s="640">
        <f t="shared" si="34"/>
        <v>-1</v>
      </c>
      <c r="L130" s="640">
        <f t="shared" si="35"/>
        <v>-1</v>
      </c>
    </row>
    <row r="131" spans="1:12" ht="15" customHeight="1" x14ac:dyDescent="0.25">
      <c r="A131" s="622" t="s">
        <v>3864</v>
      </c>
      <c r="B131" s="577">
        <v>26</v>
      </c>
      <c r="C131" s="626">
        <v>242408</v>
      </c>
      <c r="D131" s="576">
        <v>74</v>
      </c>
      <c r="E131" s="523">
        <v>42</v>
      </c>
      <c r="F131" s="628">
        <v>221845</v>
      </c>
      <c r="G131" s="525">
        <v>64</v>
      </c>
      <c r="I131" s="640">
        <f t="shared" si="36"/>
        <v>-0.38095238095238093</v>
      </c>
      <c r="J131" s="641">
        <f t="shared" si="37"/>
        <v>20563</v>
      </c>
      <c r="K131" s="640">
        <f t="shared" si="34"/>
        <v>9.2690842705492577E-2</v>
      </c>
      <c r="L131" s="640">
        <f t="shared" si="35"/>
        <v>0.15625</v>
      </c>
    </row>
    <row r="132" spans="1:12" ht="15" customHeight="1" x14ac:dyDescent="0.25">
      <c r="A132" s="622" t="s">
        <v>139</v>
      </c>
      <c r="B132" s="577">
        <v>0</v>
      </c>
      <c r="C132" s="626">
        <v>0</v>
      </c>
      <c r="D132" s="576">
        <v>0</v>
      </c>
      <c r="E132" s="523">
        <v>0</v>
      </c>
      <c r="F132" s="628">
        <v>0</v>
      </c>
      <c r="G132" s="525">
        <v>0</v>
      </c>
      <c r="I132" s="640" t="e">
        <f t="shared" si="36"/>
        <v>#DIV/0!</v>
      </c>
      <c r="J132" s="641">
        <f t="shared" si="37"/>
        <v>0</v>
      </c>
      <c r="K132" s="640" t="e">
        <f t="shared" si="34"/>
        <v>#DIV/0!</v>
      </c>
      <c r="L132" s="640" t="e">
        <f t="shared" si="35"/>
        <v>#DIV/0!</v>
      </c>
    </row>
    <row r="133" spans="1:12" ht="15" customHeight="1" x14ac:dyDescent="0.25">
      <c r="A133" s="622" t="s">
        <v>122</v>
      </c>
      <c r="B133" s="577">
        <v>25</v>
      </c>
      <c r="C133" s="626">
        <v>264850</v>
      </c>
      <c r="D133" s="576">
        <v>74</v>
      </c>
      <c r="E133" s="523">
        <v>15</v>
      </c>
      <c r="F133" s="628">
        <v>278027</v>
      </c>
      <c r="G133" s="525">
        <v>61</v>
      </c>
      <c r="I133" s="640">
        <f t="shared" si="36"/>
        <v>0.66666666666666663</v>
      </c>
      <c r="J133" s="641">
        <f t="shared" si="37"/>
        <v>-13177</v>
      </c>
      <c r="K133" s="640">
        <f t="shared" si="34"/>
        <v>-4.7394677495351173E-2</v>
      </c>
      <c r="L133" s="640">
        <f t="shared" si="35"/>
        <v>0.21311475409836064</v>
      </c>
    </row>
    <row r="134" spans="1:12" ht="15" customHeight="1" x14ac:dyDescent="0.25">
      <c r="A134" s="622" t="s">
        <v>19</v>
      </c>
      <c r="B134" s="577">
        <v>22</v>
      </c>
      <c r="C134" s="626">
        <v>285582</v>
      </c>
      <c r="D134" s="576">
        <v>38</v>
      </c>
      <c r="E134" s="523">
        <v>26</v>
      </c>
      <c r="F134" s="628">
        <v>300256</v>
      </c>
      <c r="G134" s="525">
        <v>98</v>
      </c>
      <c r="I134" s="640">
        <f t="shared" si="36"/>
        <v>-0.15384615384615385</v>
      </c>
      <c r="J134" s="641">
        <f t="shared" si="37"/>
        <v>-14674</v>
      </c>
      <c r="K134" s="640">
        <f t="shared" si="34"/>
        <v>-4.8871629542790153E-2</v>
      </c>
      <c r="L134" s="640">
        <f t="shared" si="35"/>
        <v>-0.61224489795918369</v>
      </c>
    </row>
    <row r="135" spans="1:12" ht="15" customHeight="1" x14ac:dyDescent="0.25">
      <c r="A135" s="622" t="s">
        <v>140</v>
      </c>
      <c r="B135" s="577">
        <v>7</v>
      </c>
      <c r="C135" s="626">
        <v>298000</v>
      </c>
      <c r="D135" s="576">
        <v>80</v>
      </c>
      <c r="E135" s="523">
        <v>2</v>
      </c>
      <c r="F135" s="628">
        <v>315000</v>
      </c>
      <c r="G135" s="525">
        <v>44</v>
      </c>
      <c r="I135" s="640">
        <f t="shared" si="36"/>
        <v>2.5</v>
      </c>
      <c r="J135" s="641">
        <f t="shared" si="37"/>
        <v>-17000</v>
      </c>
      <c r="K135" s="640">
        <f t="shared" si="34"/>
        <v>-5.3968253968253971E-2</v>
      </c>
      <c r="L135" s="640">
        <f t="shared" si="35"/>
        <v>0.81818181818181823</v>
      </c>
    </row>
    <row r="136" spans="1:12" ht="15" customHeight="1" x14ac:dyDescent="0.25">
      <c r="F136" s="635"/>
      <c r="I136" s="640"/>
      <c r="J136" s="641"/>
      <c r="K136" s="640"/>
      <c r="L136" s="640"/>
    </row>
    <row r="138" spans="1:12" ht="15" customHeight="1" x14ac:dyDescent="0.25">
      <c r="A138" s="615"/>
      <c r="B138" s="616"/>
      <c r="C138" s="610">
        <v>2021</v>
      </c>
      <c r="D138" s="610"/>
      <c r="E138" s="610"/>
      <c r="F138" s="610">
        <v>2020</v>
      </c>
      <c r="G138" s="610"/>
      <c r="I138" s="611" t="s">
        <v>4983</v>
      </c>
      <c r="J138" s="611" t="s">
        <v>4984</v>
      </c>
      <c r="K138" s="611" t="s">
        <v>4985</v>
      </c>
      <c r="L138" s="611" t="s">
        <v>4983</v>
      </c>
    </row>
    <row r="139" spans="1:12" ht="15" customHeight="1" x14ac:dyDescent="0.25">
      <c r="B139" s="617" t="s">
        <v>262</v>
      </c>
      <c r="C139" s="612" t="s">
        <v>263</v>
      </c>
      <c r="D139" s="612" t="s">
        <v>264</v>
      </c>
      <c r="E139" s="612" t="s">
        <v>262</v>
      </c>
      <c r="F139" s="612" t="s">
        <v>263</v>
      </c>
      <c r="G139" s="612" t="s">
        <v>264</v>
      </c>
      <c r="I139" s="612" t="s">
        <v>262</v>
      </c>
      <c r="J139" s="612" t="s">
        <v>263</v>
      </c>
      <c r="K139" s="612" t="s">
        <v>263</v>
      </c>
      <c r="L139" s="612" t="s">
        <v>264</v>
      </c>
    </row>
    <row r="140" spans="1:12" ht="15" customHeight="1" x14ac:dyDescent="0.25">
      <c r="A140" s="623" t="s">
        <v>52</v>
      </c>
      <c r="B140" s="598">
        <v>346</v>
      </c>
      <c r="C140" s="630">
        <v>424856</v>
      </c>
      <c r="D140" s="600">
        <v>72</v>
      </c>
      <c r="E140" s="436">
        <v>315</v>
      </c>
      <c r="F140" s="631">
        <v>327624</v>
      </c>
      <c r="G140" s="547">
        <v>97</v>
      </c>
      <c r="I140" s="636">
        <f>(B140-E140)/E140</f>
        <v>9.841269841269841E-2</v>
      </c>
      <c r="J140" s="637">
        <f>(C140-F140)</f>
        <v>97232</v>
      </c>
      <c r="K140" s="638">
        <f>(C140-F140)/F140</f>
        <v>0.29677923473249823</v>
      </c>
      <c r="L140" s="639">
        <f>(D140-G140)/G140</f>
        <v>-0.25773195876288657</v>
      </c>
    </row>
    <row r="141" spans="1:12" ht="15" customHeight="1" x14ac:dyDescent="0.25">
      <c r="A141" s="504" t="s">
        <v>53</v>
      </c>
      <c r="B141" s="574">
        <v>16</v>
      </c>
      <c r="C141" s="626">
        <v>245856</v>
      </c>
      <c r="D141" s="576">
        <v>75</v>
      </c>
      <c r="E141" s="430">
        <v>20</v>
      </c>
      <c r="F141" s="628">
        <v>201715</v>
      </c>
      <c r="G141" s="525">
        <v>44</v>
      </c>
      <c r="I141" s="640">
        <f>(B141-E141)/E141</f>
        <v>-0.2</v>
      </c>
      <c r="J141" s="641">
        <f>(C141-F141)</f>
        <v>44141</v>
      </c>
      <c r="K141" s="640">
        <f t="shared" ref="K141:K155" si="38">(C141-F141)/F141</f>
        <v>0.21882854522469822</v>
      </c>
      <c r="L141" s="640">
        <f t="shared" ref="L141:L155" si="39">(D141-G141)/G141</f>
        <v>0.70454545454545459</v>
      </c>
    </row>
    <row r="142" spans="1:12" ht="15" customHeight="1" x14ac:dyDescent="0.25">
      <c r="A142" s="504" t="s">
        <v>247</v>
      </c>
      <c r="B142" s="577">
        <v>11</v>
      </c>
      <c r="C142" s="626">
        <v>404482</v>
      </c>
      <c r="D142" s="576">
        <v>108</v>
      </c>
      <c r="E142" s="523">
        <v>8</v>
      </c>
      <c r="F142" s="628">
        <v>199362</v>
      </c>
      <c r="G142" s="525">
        <v>29</v>
      </c>
      <c r="I142" s="640">
        <f>(B142-E142)/E142</f>
        <v>0.375</v>
      </c>
      <c r="J142" s="641">
        <f>(C142-F142)</f>
        <v>205120</v>
      </c>
      <c r="K142" s="640">
        <f t="shared" si="38"/>
        <v>1.0288821340074839</v>
      </c>
      <c r="L142" s="640">
        <f t="shared" si="39"/>
        <v>2.7241379310344827</v>
      </c>
    </row>
    <row r="143" spans="1:12" ht="15" customHeight="1" x14ac:dyDescent="0.25">
      <c r="A143" s="504" t="s">
        <v>54</v>
      </c>
      <c r="B143" s="577">
        <v>36</v>
      </c>
      <c r="C143" s="626">
        <v>279250</v>
      </c>
      <c r="D143" s="576">
        <v>119</v>
      </c>
      <c r="E143" s="523">
        <v>37</v>
      </c>
      <c r="F143" s="628">
        <v>233823</v>
      </c>
      <c r="G143" s="525">
        <v>92</v>
      </c>
      <c r="I143" s="640">
        <f t="shared" ref="I143:I155" si="40">(B143-E143)/E143</f>
        <v>-2.7027027027027029E-2</v>
      </c>
      <c r="J143" s="641">
        <f t="shared" ref="J143:J155" si="41">(C143-F143)</f>
        <v>45427</v>
      </c>
      <c r="K143" s="640">
        <f t="shared" si="38"/>
        <v>0.19427943358865465</v>
      </c>
      <c r="L143" s="640">
        <f t="shared" si="39"/>
        <v>0.29347826086956524</v>
      </c>
    </row>
    <row r="144" spans="1:12" ht="15" customHeight="1" x14ac:dyDescent="0.25">
      <c r="A144" s="504" t="s">
        <v>55</v>
      </c>
      <c r="B144" s="577">
        <v>15</v>
      </c>
      <c r="C144" s="626">
        <v>232227</v>
      </c>
      <c r="D144" s="576">
        <v>12</v>
      </c>
      <c r="E144" s="523">
        <v>15</v>
      </c>
      <c r="F144" s="628">
        <v>310893</v>
      </c>
      <c r="G144" s="525">
        <v>62</v>
      </c>
      <c r="I144" s="640">
        <f t="shared" si="40"/>
        <v>0</v>
      </c>
      <c r="J144" s="641">
        <f t="shared" si="41"/>
        <v>-78666</v>
      </c>
      <c r="K144" s="640">
        <f t="shared" si="38"/>
        <v>-0.25303239378178344</v>
      </c>
      <c r="L144" s="640">
        <f t="shared" si="39"/>
        <v>-0.80645161290322576</v>
      </c>
    </row>
    <row r="145" spans="1:12" ht="15" customHeight="1" x14ac:dyDescent="0.25">
      <c r="A145" s="504" t="s">
        <v>56</v>
      </c>
      <c r="B145" s="577">
        <v>31</v>
      </c>
      <c r="C145" s="626">
        <v>242213</v>
      </c>
      <c r="D145" s="576">
        <v>48</v>
      </c>
      <c r="E145" s="523">
        <v>21</v>
      </c>
      <c r="F145" s="628">
        <v>218052</v>
      </c>
      <c r="G145" s="525">
        <v>62</v>
      </c>
      <c r="I145" s="640">
        <f t="shared" si="40"/>
        <v>0.47619047619047616</v>
      </c>
      <c r="J145" s="641">
        <f t="shared" si="41"/>
        <v>24161</v>
      </c>
      <c r="K145" s="640">
        <f t="shared" si="38"/>
        <v>0.11080384495441455</v>
      </c>
      <c r="L145" s="640">
        <f t="shared" si="39"/>
        <v>-0.22580645161290322</v>
      </c>
    </row>
    <row r="146" spans="1:12" ht="15" customHeight="1" x14ac:dyDescent="0.25">
      <c r="A146" s="504" t="s">
        <v>57</v>
      </c>
      <c r="B146" s="577">
        <v>22</v>
      </c>
      <c r="C146" s="626">
        <v>694509</v>
      </c>
      <c r="D146" s="576">
        <v>62</v>
      </c>
      <c r="E146" s="523">
        <v>27</v>
      </c>
      <c r="F146" s="628">
        <v>490585</v>
      </c>
      <c r="G146" s="525">
        <v>103</v>
      </c>
      <c r="I146" s="640">
        <f t="shared" si="40"/>
        <v>-0.18518518518518517</v>
      </c>
      <c r="J146" s="641">
        <f t="shared" si="41"/>
        <v>203924</v>
      </c>
      <c r="K146" s="640">
        <f t="shared" si="38"/>
        <v>0.4156751633254176</v>
      </c>
      <c r="L146" s="640">
        <f t="shared" si="39"/>
        <v>-0.39805825242718446</v>
      </c>
    </row>
    <row r="147" spans="1:12" ht="15" customHeight="1" x14ac:dyDescent="0.25">
      <c r="A147" s="504" t="s">
        <v>58</v>
      </c>
      <c r="B147" s="577">
        <v>34</v>
      </c>
      <c r="C147" s="626">
        <v>372615</v>
      </c>
      <c r="D147" s="576">
        <v>76</v>
      </c>
      <c r="E147" s="523">
        <v>26</v>
      </c>
      <c r="F147" s="628">
        <v>257569</v>
      </c>
      <c r="G147" s="525">
        <v>171</v>
      </c>
      <c r="I147" s="640">
        <f t="shared" si="40"/>
        <v>0.30769230769230771</v>
      </c>
      <c r="J147" s="641">
        <f t="shared" si="41"/>
        <v>115046</v>
      </c>
      <c r="K147" s="640">
        <f t="shared" si="38"/>
        <v>0.44666089475053289</v>
      </c>
      <c r="L147" s="640">
        <f t="shared" si="39"/>
        <v>-0.55555555555555558</v>
      </c>
    </row>
    <row r="148" spans="1:12" ht="15" customHeight="1" x14ac:dyDescent="0.25">
      <c r="A148" s="504" t="s">
        <v>148</v>
      </c>
      <c r="B148" s="577">
        <v>7</v>
      </c>
      <c r="C148" s="626">
        <v>194336</v>
      </c>
      <c r="D148" s="576">
        <v>20</v>
      </c>
      <c r="E148" s="523">
        <v>8</v>
      </c>
      <c r="F148" s="628">
        <v>210925</v>
      </c>
      <c r="G148" s="525">
        <v>44</v>
      </c>
      <c r="I148" s="640">
        <f t="shared" si="40"/>
        <v>-0.125</v>
      </c>
      <c r="J148" s="641">
        <f t="shared" si="41"/>
        <v>-16589</v>
      </c>
      <c r="K148" s="640">
        <f t="shared" si="38"/>
        <v>-7.8648808818300345E-2</v>
      </c>
      <c r="L148" s="640">
        <f t="shared" si="39"/>
        <v>-0.54545454545454541</v>
      </c>
    </row>
    <row r="149" spans="1:12" ht="15" customHeight="1" x14ac:dyDescent="0.25">
      <c r="A149" s="504" t="s">
        <v>59</v>
      </c>
      <c r="B149" s="577">
        <v>7</v>
      </c>
      <c r="C149" s="626">
        <v>775686</v>
      </c>
      <c r="D149" s="576">
        <v>110</v>
      </c>
      <c r="E149" s="523">
        <v>14</v>
      </c>
      <c r="F149" s="628">
        <v>541966</v>
      </c>
      <c r="G149" s="525">
        <v>161</v>
      </c>
      <c r="I149" s="640">
        <f t="shared" si="40"/>
        <v>-0.5</v>
      </c>
      <c r="J149" s="641">
        <f t="shared" si="41"/>
        <v>233720</v>
      </c>
      <c r="K149" s="640">
        <f t="shared" si="38"/>
        <v>0.43124476443171711</v>
      </c>
      <c r="L149" s="640">
        <f t="shared" si="39"/>
        <v>-0.31677018633540371</v>
      </c>
    </row>
    <row r="150" spans="1:12" ht="15" customHeight="1" x14ac:dyDescent="0.25">
      <c r="A150" s="504" t="s">
        <v>165</v>
      </c>
      <c r="B150" s="577">
        <v>5</v>
      </c>
      <c r="C150" s="626">
        <v>715800</v>
      </c>
      <c r="D150" s="576">
        <v>61</v>
      </c>
      <c r="E150" s="523">
        <v>4</v>
      </c>
      <c r="F150" s="628">
        <v>290000</v>
      </c>
      <c r="G150" s="525">
        <v>47</v>
      </c>
      <c r="I150" s="640">
        <f t="shared" si="40"/>
        <v>0.25</v>
      </c>
      <c r="J150" s="641">
        <f t="shared" si="41"/>
        <v>425800</v>
      </c>
      <c r="K150" s="640">
        <f t="shared" si="38"/>
        <v>1.4682758620689655</v>
      </c>
      <c r="L150" s="640">
        <f t="shared" si="39"/>
        <v>0.2978723404255319</v>
      </c>
    </row>
    <row r="151" spans="1:12" ht="15" customHeight="1" x14ac:dyDescent="0.25">
      <c r="A151" s="504" t="s">
        <v>60</v>
      </c>
      <c r="B151" s="577">
        <v>38</v>
      </c>
      <c r="C151" s="626">
        <v>315586</v>
      </c>
      <c r="D151" s="576">
        <v>53</v>
      </c>
      <c r="E151" s="523">
        <v>27</v>
      </c>
      <c r="F151" s="628">
        <v>406470</v>
      </c>
      <c r="G151" s="525">
        <v>85</v>
      </c>
      <c r="I151" s="640">
        <f t="shared" si="40"/>
        <v>0.40740740740740738</v>
      </c>
      <c r="J151" s="641">
        <f t="shared" si="41"/>
        <v>-90884</v>
      </c>
      <c r="K151" s="640">
        <f t="shared" si="38"/>
        <v>-0.22359337712500307</v>
      </c>
      <c r="L151" s="640">
        <f t="shared" si="39"/>
        <v>-0.37647058823529411</v>
      </c>
    </row>
    <row r="152" spans="1:12" ht="15" customHeight="1" x14ac:dyDescent="0.25">
      <c r="A152" s="504" t="s">
        <v>149</v>
      </c>
      <c r="B152" s="577">
        <v>15</v>
      </c>
      <c r="C152" s="626">
        <v>1766033</v>
      </c>
      <c r="D152" s="576">
        <v>88</v>
      </c>
      <c r="E152" s="523">
        <v>13</v>
      </c>
      <c r="F152" s="628">
        <v>484180</v>
      </c>
      <c r="G152" s="525">
        <v>111</v>
      </c>
      <c r="I152" s="640">
        <f t="shared" si="40"/>
        <v>0.15384615384615385</v>
      </c>
      <c r="J152" s="641">
        <f t="shared" si="41"/>
        <v>1281853</v>
      </c>
      <c r="K152" s="640">
        <f t="shared" si="38"/>
        <v>2.647472014540047</v>
      </c>
      <c r="L152" s="640">
        <f t="shared" si="39"/>
        <v>-0.2072072072072072</v>
      </c>
    </row>
    <row r="153" spans="1:12" ht="15" customHeight="1" x14ac:dyDescent="0.25">
      <c r="A153" s="504" t="s">
        <v>150</v>
      </c>
      <c r="B153" s="577">
        <v>17</v>
      </c>
      <c r="C153" s="626">
        <v>341678</v>
      </c>
      <c r="D153" s="576">
        <v>25</v>
      </c>
      <c r="E153" s="523">
        <v>10</v>
      </c>
      <c r="F153" s="628">
        <v>317590</v>
      </c>
      <c r="G153" s="525">
        <v>100</v>
      </c>
      <c r="I153" s="640">
        <f t="shared" si="40"/>
        <v>0.7</v>
      </c>
      <c r="J153" s="641">
        <f t="shared" si="41"/>
        <v>24088</v>
      </c>
      <c r="K153" s="640">
        <f t="shared" si="38"/>
        <v>7.5846216820428858E-2</v>
      </c>
      <c r="L153" s="640">
        <f t="shared" si="39"/>
        <v>-0.75</v>
      </c>
    </row>
    <row r="154" spans="1:12" ht="15" customHeight="1" x14ac:dyDescent="0.25">
      <c r="A154" s="504" t="s">
        <v>81</v>
      </c>
      <c r="B154" s="577">
        <v>0</v>
      </c>
      <c r="C154" s="626">
        <v>0</v>
      </c>
      <c r="D154" s="576">
        <v>0</v>
      </c>
      <c r="E154" s="523">
        <v>0</v>
      </c>
      <c r="F154" s="628">
        <v>0</v>
      </c>
      <c r="G154" s="525">
        <v>0</v>
      </c>
      <c r="I154" s="640" t="e">
        <f t="shared" si="40"/>
        <v>#DIV/0!</v>
      </c>
      <c r="J154" s="641">
        <f t="shared" si="41"/>
        <v>0</v>
      </c>
      <c r="K154" s="640" t="e">
        <f t="shared" si="38"/>
        <v>#DIV/0!</v>
      </c>
      <c r="L154" s="640" t="e">
        <f t="shared" si="39"/>
        <v>#DIV/0!</v>
      </c>
    </row>
    <row r="155" spans="1:12" ht="15" customHeight="1" x14ac:dyDescent="0.25">
      <c r="A155" s="504" t="s">
        <v>151</v>
      </c>
      <c r="B155" s="577">
        <v>5</v>
      </c>
      <c r="C155" s="626">
        <v>404700</v>
      </c>
      <c r="D155" s="576">
        <v>70</v>
      </c>
      <c r="E155" s="523">
        <v>3</v>
      </c>
      <c r="F155" s="628">
        <v>340000</v>
      </c>
      <c r="G155" s="525">
        <v>128</v>
      </c>
      <c r="I155" s="640">
        <f t="shared" si="40"/>
        <v>0.66666666666666663</v>
      </c>
      <c r="J155" s="641">
        <f t="shared" si="41"/>
        <v>64700</v>
      </c>
      <c r="K155" s="640">
        <f t="shared" si="38"/>
        <v>0.19029411764705884</v>
      </c>
      <c r="L155" s="640">
        <f t="shared" si="39"/>
        <v>-0.453125</v>
      </c>
    </row>
    <row r="156" spans="1:12" ht="15" customHeight="1" x14ac:dyDescent="0.25">
      <c r="A156" s="504" t="s">
        <v>152</v>
      </c>
      <c r="B156" s="577">
        <v>11</v>
      </c>
      <c r="C156" s="626">
        <v>190491</v>
      </c>
      <c r="D156" s="576">
        <v>68</v>
      </c>
      <c r="E156" s="523">
        <v>2</v>
      </c>
      <c r="F156" s="628">
        <v>163950</v>
      </c>
      <c r="G156" s="525">
        <v>205</v>
      </c>
      <c r="I156" s="640">
        <f t="shared" ref="I156:I161" si="42">(B156-E156)/E156</f>
        <v>4.5</v>
      </c>
      <c r="J156" s="641">
        <f t="shared" ref="J156:J161" si="43">(C156-F156)</f>
        <v>26541</v>
      </c>
      <c r="K156" s="640">
        <f t="shared" ref="K156:K161" si="44">(C156-F156)/F156</f>
        <v>0.1618847209515096</v>
      </c>
      <c r="L156" s="640">
        <f t="shared" ref="L156:L161" si="45">(D156-G156)/G156</f>
        <v>-0.66829268292682931</v>
      </c>
    </row>
    <row r="157" spans="1:12" ht="15" customHeight="1" x14ac:dyDescent="0.25">
      <c r="A157" s="504" t="s">
        <v>153</v>
      </c>
      <c r="B157" s="577">
        <v>5</v>
      </c>
      <c r="C157" s="626">
        <v>635876</v>
      </c>
      <c r="D157" s="576">
        <v>79</v>
      </c>
      <c r="E157" s="523">
        <v>7</v>
      </c>
      <c r="F157" s="628">
        <v>350686</v>
      </c>
      <c r="G157" s="525">
        <v>143</v>
      </c>
      <c r="I157" s="640">
        <f t="shared" si="42"/>
        <v>-0.2857142857142857</v>
      </c>
      <c r="J157" s="641">
        <f t="shared" si="43"/>
        <v>285190</v>
      </c>
      <c r="K157" s="640">
        <f t="shared" si="44"/>
        <v>0.81323463155073195</v>
      </c>
      <c r="L157" s="640">
        <f t="shared" si="45"/>
        <v>-0.44755244755244755</v>
      </c>
    </row>
    <row r="158" spans="1:12" ht="15" customHeight="1" x14ac:dyDescent="0.25">
      <c r="A158" s="504" t="s">
        <v>254</v>
      </c>
      <c r="B158" s="577">
        <v>10</v>
      </c>
      <c r="C158" s="626">
        <v>322245</v>
      </c>
      <c r="D158" s="576">
        <v>54</v>
      </c>
      <c r="E158" s="523">
        <v>14</v>
      </c>
      <c r="F158" s="628">
        <v>272450</v>
      </c>
      <c r="G158" s="525">
        <v>60</v>
      </c>
      <c r="I158" s="640">
        <f t="shared" si="42"/>
        <v>-0.2857142857142857</v>
      </c>
      <c r="J158" s="641">
        <f t="shared" si="43"/>
        <v>49795</v>
      </c>
      <c r="K158" s="640">
        <f t="shared" si="44"/>
        <v>0.18276748027160947</v>
      </c>
      <c r="L158" s="640">
        <f t="shared" si="45"/>
        <v>-0.1</v>
      </c>
    </row>
    <row r="159" spans="1:12" ht="15" customHeight="1" x14ac:dyDescent="0.25">
      <c r="A159" s="504" t="s">
        <v>154</v>
      </c>
      <c r="B159" s="577">
        <v>3</v>
      </c>
      <c r="C159" s="626">
        <v>465000</v>
      </c>
      <c r="D159" s="576">
        <v>24</v>
      </c>
      <c r="E159" s="523">
        <v>5</v>
      </c>
      <c r="F159" s="628">
        <v>203380</v>
      </c>
      <c r="G159" s="525">
        <v>64</v>
      </c>
      <c r="I159" s="640">
        <f t="shared" si="42"/>
        <v>-0.4</v>
      </c>
      <c r="J159" s="641">
        <f t="shared" si="43"/>
        <v>261620</v>
      </c>
      <c r="K159" s="640">
        <f t="shared" si="44"/>
        <v>1.2863605074245255</v>
      </c>
      <c r="L159" s="640">
        <f t="shared" si="45"/>
        <v>-0.625</v>
      </c>
    </row>
    <row r="160" spans="1:12" ht="15" customHeight="1" x14ac:dyDescent="0.25">
      <c r="A160" s="504" t="s">
        <v>14</v>
      </c>
      <c r="B160" s="577">
        <v>14</v>
      </c>
      <c r="C160" s="626">
        <v>328496</v>
      </c>
      <c r="D160" s="576">
        <v>97</v>
      </c>
      <c r="E160" s="523">
        <v>19</v>
      </c>
      <c r="F160" s="628">
        <v>443468</v>
      </c>
      <c r="G160" s="525">
        <v>81</v>
      </c>
      <c r="I160" s="640">
        <f t="shared" si="42"/>
        <v>-0.26315789473684209</v>
      </c>
      <c r="J160" s="641">
        <f t="shared" si="43"/>
        <v>-114972</v>
      </c>
      <c r="K160" s="640">
        <f t="shared" si="44"/>
        <v>-0.25925658672102608</v>
      </c>
      <c r="L160" s="640">
        <f t="shared" si="45"/>
        <v>0.19753086419753085</v>
      </c>
    </row>
    <row r="161" spans="1:12" ht="15" customHeight="1" x14ac:dyDescent="0.25">
      <c r="A161" s="504" t="s">
        <v>155</v>
      </c>
      <c r="B161" s="577">
        <v>24</v>
      </c>
      <c r="C161" s="626">
        <v>291838</v>
      </c>
      <c r="D161" s="576">
        <v>58</v>
      </c>
      <c r="E161" s="523">
        <v>21</v>
      </c>
      <c r="F161" s="628">
        <v>241929</v>
      </c>
      <c r="G161" s="525">
        <v>90</v>
      </c>
      <c r="I161" s="640">
        <f t="shared" si="42"/>
        <v>0.14285714285714285</v>
      </c>
      <c r="J161" s="641">
        <f t="shared" si="43"/>
        <v>49909</v>
      </c>
      <c r="K161" s="640">
        <f t="shared" si="44"/>
        <v>0.20629606206779674</v>
      </c>
      <c r="L161" s="640">
        <f t="shared" si="45"/>
        <v>-0.35555555555555557</v>
      </c>
    </row>
    <row r="162" spans="1:12" ht="15" customHeight="1" x14ac:dyDescent="0.25">
      <c r="A162" s="504" t="s">
        <v>61</v>
      </c>
      <c r="B162" s="577">
        <v>20</v>
      </c>
      <c r="C162" s="626">
        <v>572250</v>
      </c>
      <c r="D162" s="576">
        <v>133</v>
      </c>
      <c r="E162" s="523">
        <v>14</v>
      </c>
      <c r="F162" s="628">
        <v>479692</v>
      </c>
      <c r="G162" s="525">
        <v>185</v>
      </c>
      <c r="I162" s="640">
        <f>(B162-E162)/E162</f>
        <v>0.42857142857142855</v>
      </c>
      <c r="J162" s="641">
        <f>(C162-F162)</f>
        <v>92558</v>
      </c>
      <c r="K162" s="640">
        <f>(C162-F162)/F162</f>
        <v>0.19295297816098664</v>
      </c>
      <c r="L162" s="640">
        <f>(D162-G162)/G162</f>
        <v>-0.2810810810810811</v>
      </c>
    </row>
  </sheetData>
  <sortState xmlns:xlrd2="http://schemas.microsoft.com/office/spreadsheetml/2017/richdata2" ref="N22:Y34">
    <sortCondition ref="N22:N34"/>
  </sortState>
  <printOptions gridLines="1"/>
  <pageMargins left="0.25" right="0.5" top="0.5" bottom="0.5" header="0.5" footer="0.5"/>
  <pageSetup orientation="landscape" r:id="rId1"/>
  <headerFooter alignWithMargins="0"/>
  <ignoredErrors>
    <ignoredError sqref="P10:P11 W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261"/>
  <sheetViews>
    <sheetView topLeftCell="A68" zoomScaleNormal="75" workbookViewId="0">
      <selection activeCell="A93" sqref="A93:XFD93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44350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44350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44350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4852</v>
      </c>
      <c r="D90" s="576">
        <v>36</v>
      </c>
      <c r="E90" s="710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4853</v>
      </c>
      <c r="D91" s="576">
        <v>31</v>
      </c>
      <c r="E91" s="710">
        <v>63</v>
      </c>
      <c r="F91" s="711" t="s">
        <v>1537</v>
      </c>
      <c r="G91" s="712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4854</v>
      </c>
      <c r="D92" s="576">
        <v>48</v>
      </c>
      <c r="E92" s="710">
        <v>7</v>
      </c>
      <c r="F92" s="711" t="s">
        <v>4103</v>
      </c>
      <c r="G92" s="712">
        <v>187</v>
      </c>
      <c r="H92" s="272">
        <v>4</v>
      </c>
      <c r="I92" s="273" t="s">
        <v>3316</v>
      </c>
      <c r="J92" s="273">
        <v>37</v>
      </c>
      <c r="K92" s="713">
        <v>3</v>
      </c>
      <c r="L92" s="714" t="s">
        <v>2568</v>
      </c>
      <c r="M92" s="715">
        <v>124</v>
      </c>
      <c r="N92" s="135">
        <v>4</v>
      </c>
      <c r="O92" s="286" t="s">
        <v>1822</v>
      </c>
      <c r="P92" s="136">
        <v>84</v>
      </c>
      <c r="Q92" s="716">
        <v>9</v>
      </c>
      <c r="R92" s="717" t="s">
        <v>1070</v>
      </c>
      <c r="S92" s="718">
        <v>116</v>
      </c>
      <c r="T92" s="272">
        <v>1</v>
      </c>
      <c r="U92" s="273" t="s">
        <v>329</v>
      </c>
      <c r="V92" s="273">
        <v>13</v>
      </c>
      <c r="W92" s="719">
        <v>2</v>
      </c>
      <c r="X92" s="720">
        <v>564425</v>
      </c>
      <c r="Y92" s="721">
        <v>233</v>
      </c>
      <c r="Z92" s="63">
        <v>7</v>
      </c>
      <c r="AA92" s="14">
        <v>647143</v>
      </c>
      <c r="AB92" s="64">
        <v>172</v>
      </c>
      <c r="AC92" s="719">
        <v>6</v>
      </c>
      <c r="AD92" s="720">
        <v>643133</v>
      </c>
      <c r="AE92" s="721">
        <v>257</v>
      </c>
      <c r="AF92" s="63">
        <v>3</v>
      </c>
      <c r="AG92" s="14">
        <v>780000</v>
      </c>
      <c r="AH92" s="64">
        <v>145</v>
      </c>
      <c r="AI92" s="719">
        <v>5</v>
      </c>
      <c r="AJ92" s="720">
        <v>990780</v>
      </c>
      <c r="AK92" s="721">
        <v>246</v>
      </c>
      <c r="AL92" s="63">
        <v>0</v>
      </c>
      <c r="AM92" s="14"/>
      <c r="AN92" s="64"/>
      <c r="AO92" s="722">
        <v>3</v>
      </c>
      <c r="AP92" s="723">
        <v>1170385</v>
      </c>
      <c r="AQ92" s="724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s="508" customFormat="1" x14ac:dyDescent="0.2">
      <c r="A93" s="504" t="s">
        <v>32</v>
      </c>
      <c r="B93" s="577">
        <v>31</v>
      </c>
      <c r="C93" s="575" t="s">
        <v>4855</v>
      </c>
      <c r="D93" s="576">
        <v>20</v>
      </c>
      <c r="E93" s="577">
        <v>24</v>
      </c>
      <c r="F93" s="575" t="s">
        <v>4104</v>
      </c>
      <c r="G93" s="576">
        <v>54</v>
      </c>
      <c r="H93" s="574">
        <v>25</v>
      </c>
      <c r="I93" s="725" t="s">
        <v>3317</v>
      </c>
      <c r="J93" s="725">
        <v>63</v>
      </c>
      <c r="K93" s="505">
        <v>33</v>
      </c>
      <c r="L93" s="508" t="s">
        <v>2569</v>
      </c>
      <c r="M93" s="507">
        <v>37</v>
      </c>
      <c r="N93" s="505">
        <v>40</v>
      </c>
      <c r="O93" s="726" t="s">
        <v>1823</v>
      </c>
      <c r="P93" s="507">
        <v>73</v>
      </c>
      <c r="Q93" s="574">
        <v>35</v>
      </c>
      <c r="R93" s="725" t="s">
        <v>1071</v>
      </c>
      <c r="S93" s="727">
        <v>77</v>
      </c>
      <c r="T93" s="574">
        <v>28</v>
      </c>
      <c r="U93" s="725" t="s">
        <v>330</v>
      </c>
      <c r="V93" s="725">
        <v>79</v>
      </c>
      <c r="W93" s="510">
        <v>27</v>
      </c>
      <c r="X93" s="511">
        <v>329626</v>
      </c>
      <c r="Y93" s="512">
        <v>66</v>
      </c>
      <c r="Z93" s="510">
        <v>32</v>
      </c>
      <c r="AA93" s="511">
        <v>241725</v>
      </c>
      <c r="AB93" s="512">
        <v>98</v>
      </c>
      <c r="AC93" s="510">
        <v>29</v>
      </c>
      <c r="AD93" s="511">
        <v>289624</v>
      </c>
      <c r="AE93" s="512">
        <v>197</v>
      </c>
      <c r="AF93" s="510">
        <v>16</v>
      </c>
      <c r="AG93" s="511">
        <v>324486</v>
      </c>
      <c r="AH93" s="512">
        <v>100</v>
      </c>
      <c r="AI93" s="510">
        <v>25</v>
      </c>
      <c r="AJ93" s="511">
        <v>277475</v>
      </c>
      <c r="AK93" s="512">
        <v>123</v>
      </c>
      <c r="AL93" s="510">
        <v>12</v>
      </c>
      <c r="AM93" s="511">
        <v>385850</v>
      </c>
      <c r="AN93" s="512">
        <v>108</v>
      </c>
      <c r="AO93" s="728">
        <v>20</v>
      </c>
      <c r="AP93" s="729">
        <v>376875</v>
      </c>
      <c r="AQ93" s="730">
        <v>152</v>
      </c>
      <c r="AR93" s="510">
        <v>26</v>
      </c>
      <c r="AS93" s="511">
        <v>334681</v>
      </c>
      <c r="AT93" s="512">
        <v>77</v>
      </c>
      <c r="AU93" s="510">
        <v>40</v>
      </c>
      <c r="AV93" s="511">
        <v>314181</v>
      </c>
      <c r="AW93" s="512">
        <v>136</v>
      </c>
      <c r="AX93" s="510">
        <v>30</v>
      </c>
      <c r="AY93" s="511">
        <v>274837</v>
      </c>
      <c r="AZ93" s="512">
        <v>99</v>
      </c>
      <c r="BA93" s="510">
        <v>26</v>
      </c>
      <c r="BB93" s="511">
        <v>264815</v>
      </c>
      <c r="BC93" s="512">
        <v>66</v>
      </c>
      <c r="BD93" s="510">
        <v>27</v>
      </c>
      <c r="BE93" s="511">
        <v>267807</v>
      </c>
      <c r="BF93" s="512">
        <v>61</v>
      </c>
      <c r="BG93" s="510">
        <v>30</v>
      </c>
      <c r="BH93" s="511">
        <v>253675</v>
      </c>
      <c r="BI93" s="512">
        <v>260</v>
      </c>
    </row>
    <row r="94" spans="1:61" x14ac:dyDescent="0.2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719">
        <v>26</v>
      </c>
      <c r="AJ94" s="720">
        <v>146521</v>
      </c>
      <c r="AK94" s="721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44350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44350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44350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44350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44350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x14ac:dyDescent="0.2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t="shared" ref="K6:K18" si="0">(+J6-H6)/H6</f>
        <v>-8.9599146110056926E-2</v>
      </c>
      <c r="L6" s="5">
        <f t="shared" ref="L6:L18" si="1">(+J6-I6)/I6</f>
        <v>-6.0231376629736183E-2</v>
      </c>
    </row>
    <row r="7" spans="1:12" x14ac:dyDescent="0.2">
      <c r="A7" t="s">
        <v>6</v>
      </c>
      <c r="B7">
        <v>14395</v>
      </c>
      <c r="C7">
        <v>14022</v>
      </c>
      <c r="D7">
        <v>12644</v>
      </c>
      <c r="E7" s="5">
        <f t="shared" ref="E7:E18" si="2">(+D7-B7)/B7</f>
        <v>-0.1216394581451893</v>
      </c>
      <c r="F7" s="5">
        <f t="shared" ref="F7:F18" si="3">(+D7-C7)/C7</f>
        <v>-9.8274140636143203E-2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-6.9521462312589849E-2</v>
      </c>
    </row>
    <row r="8" spans="1:12" x14ac:dyDescent="0.2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-1.3123359580052493E-2</v>
      </c>
    </row>
    <row r="9" spans="1:12" x14ac:dyDescent="0.2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-8.3257918552036195E-2</v>
      </c>
    </row>
    <row r="10" spans="1:12" x14ac:dyDescent="0.2">
      <c r="A10" t="s">
        <v>9</v>
      </c>
      <c r="B10">
        <v>918</v>
      </c>
      <c r="C10">
        <v>946</v>
      </c>
      <c r="D10">
        <v>843</v>
      </c>
      <c r="E10" s="5">
        <f t="shared" si="2"/>
        <v>-8.1699346405228759E-2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-6.5185185185185179E-2</v>
      </c>
      <c r="L10" s="5">
        <f t="shared" si="1"/>
        <v>-4.7318611987381704E-3</v>
      </c>
    </row>
    <row r="11" spans="1:12" x14ac:dyDescent="0.2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-0.16949152542372881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x14ac:dyDescent="0.2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-0.14746856948691811</v>
      </c>
      <c r="L12" s="5">
        <f t="shared" si="1"/>
        <v>-9.0942028985507239E-2</v>
      </c>
    </row>
    <row r="13" spans="1:12" x14ac:dyDescent="0.2">
      <c r="A13" t="s">
        <v>11</v>
      </c>
      <c r="B13">
        <v>941</v>
      </c>
      <c r="C13">
        <v>949</v>
      </c>
      <c r="D13">
        <v>863</v>
      </c>
      <c r="E13" s="5">
        <f t="shared" si="2"/>
        <v>-8.2890541976620616E-2</v>
      </c>
      <c r="F13" s="5">
        <f t="shared" si="3"/>
        <v>-9.0621707060063228E-2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-4.7217537942664416E-2</v>
      </c>
    </row>
    <row r="14" spans="1:12" x14ac:dyDescent="0.2">
      <c r="A14" t="s">
        <v>12</v>
      </c>
      <c r="B14">
        <v>1771</v>
      </c>
      <c r="C14">
        <v>1871</v>
      </c>
      <c r="D14">
        <v>1659</v>
      </c>
      <c r="E14" s="5">
        <f t="shared" si="2"/>
        <v>-6.3241106719367585E-2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-9.7615499254843516E-2</v>
      </c>
      <c r="L14" s="5">
        <f t="shared" si="1"/>
        <v>-7.2741194486983157E-2</v>
      </c>
    </row>
    <row r="15" spans="1:12" x14ac:dyDescent="0.2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-5.8734939759036146E-2</v>
      </c>
      <c r="L15" s="5">
        <f t="shared" si="1"/>
        <v>-2.34375E-2</v>
      </c>
    </row>
    <row r="16" spans="1:12" x14ac:dyDescent="0.2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3" x14ac:dyDescent="0.2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-9.6006144393241163E-2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-2.59009009009009E-2</v>
      </c>
    </row>
    <row r="18" spans="1:13" x14ac:dyDescent="0.2">
      <c r="A18" t="s">
        <v>16</v>
      </c>
      <c r="B18">
        <v>3985</v>
      </c>
      <c r="C18">
        <v>4035</v>
      </c>
      <c r="D18">
        <v>3676</v>
      </c>
      <c r="E18" s="5">
        <f t="shared" si="2"/>
        <v>-7.7540777917189455E-2</v>
      </c>
      <c r="F18" s="5">
        <f t="shared" si="3"/>
        <v>-8.8971499380421315E-2</v>
      </c>
      <c r="H18">
        <v>2730</v>
      </c>
      <c r="I18">
        <v>2737</v>
      </c>
      <c r="J18">
        <v>2613</v>
      </c>
      <c r="K18" s="5">
        <f t="shared" si="0"/>
        <v>-4.2857142857142858E-2</v>
      </c>
      <c r="L18" s="5">
        <f t="shared" si="1"/>
        <v>-4.5305078553160398E-2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3" x14ac:dyDescent="0.2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t="shared" ref="K24:K36" si="4">(+J24-H24)/H24</f>
        <v>-9.1468682505399565E-2</v>
      </c>
      <c r="L24" s="5">
        <f t="shared" ref="L24:L36" si="5">(+J24-I24)/I24</f>
        <v>-5.2430027594751363E-2</v>
      </c>
    </row>
    <row r="25" spans="1:13" x14ac:dyDescent="0.2">
      <c r="A25" t="s">
        <v>6</v>
      </c>
      <c r="B25">
        <v>15933</v>
      </c>
      <c r="C25">
        <v>15520</v>
      </c>
      <c r="D25">
        <v>14086</v>
      </c>
      <c r="E25" s="5">
        <f t="shared" ref="E25:E36" si="6">(+D25-B25)/B25</f>
        <v>-0.11592292725789242</v>
      </c>
      <c r="F25" s="5">
        <f t="shared" ref="F25:F36" si="7">(+D25-C25)/C25</f>
        <v>-9.239690721649485E-2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-2.7228721258572005E-2</v>
      </c>
    </row>
    <row r="26" spans="1:13" x14ac:dyDescent="0.2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-6.2921348314606745E-2</v>
      </c>
    </row>
    <row r="27" spans="1:13" x14ac:dyDescent="0.2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-0.14621212121212121</v>
      </c>
      <c r="L27" s="5">
        <f t="shared" si="5"/>
        <v>-6.7824648469809762E-2</v>
      </c>
    </row>
    <row r="28" spans="1:13" x14ac:dyDescent="0.2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-5.0065876152832672E-2</v>
      </c>
      <c r="L28" s="5">
        <f t="shared" si="5"/>
        <v>2.8530670470756064E-2</v>
      </c>
    </row>
    <row r="29" spans="1:13" x14ac:dyDescent="0.2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3" x14ac:dyDescent="0.2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-0.13876615938471609</v>
      </c>
      <c r="L30" s="5">
        <f t="shared" si="5"/>
        <v>-8.7235518557058619E-2</v>
      </c>
    </row>
    <row r="31" spans="1:13" x14ac:dyDescent="0.2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-6.8997240110395583E-2</v>
      </c>
      <c r="H31">
        <v>695</v>
      </c>
      <c r="I31">
        <v>674</v>
      </c>
      <c r="J31">
        <v>619</v>
      </c>
      <c r="K31" s="5">
        <f t="shared" si="4"/>
        <v>-0.10935251798561151</v>
      </c>
      <c r="L31" s="5">
        <f t="shared" si="5"/>
        <v>-8.1602373887240356E-2</v>
      </c>
    </row>
    <row r="32" spans="1:13" x14ac:dyDescent="0.2">
      <c r="A32" t="s">
        <v>12</v>
      </c>
      <c r="B32">
        <v>2061</v>
      </c>
      <c r="C32">
        <v>2215</v>
      </c>
      <c r="D32">
        <v>1923</v>
      </c>
      <c r="E32" s="5">
        <f t="shared" si="6"/>
        <v>-6.6957787481804948E-2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-8.9425124201561387E-2</v>
      </c>
    </row>
    <row r="33" spans="1:12" x14ac:dyDescent="0.2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-5.6910569105691054E-2</v>
      </c>
      <c r="L33" s="5">
        <f t="shared" si="5"/>
        <v>1.4577259475218658E-2</v>
      </c>
    </row>
    <row r="34" spans="1:12" x14ac:dyDescent="0.2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-6.6079295154185024E-3</v>
      </c>
    </row>
    <row r="35" spans="1:12" x14ac:dyDescent="0.2">
      <c r="A35" t="s">
        <v>15</v>
      </c>
      <c r="B35">
        <v>1606</v>
      </c>
      <c r="C35">
        <v>1590</v>
      </c>
      <c r="D35">
        <v>1512</v>
      </c>
      <c r="E35" s="5">
        <f t="shared" si="6"/>
        <v>-5.8530510585305104E-2</v>
      </c>
      <c r="F35" s="5">
        <f t="shared" si="7"/>
        <v>-4.9056603773584909E-2</v>
      </c>
      <c r="H35">
        <v>1111</v>
      </c>
      <c r="I35">
        <v>976</v>
      </c>
      <c r="J35">
        <v>970</v>
      </c>
      <c r="K35" s="5">
        <f t="shared" si="4"/>
        <v>-0.12691269126912691</v>
      </c>
      <c r="L35" s="5">
        <f t="shared" si="5"/>
        <v>-6.1475409836065573E-3</v>
      </c>
    </row>
    <row r="36" spans="1:12" x14ac:dyDescent="0.2">
      <c r="A36" t="s">
        <v>16</v>
      </c>
      <c r="B36">
        <v>4525</v>
      </c>
      <c r="C36">
        <v>4545</v>
      </c>
      <c r="D36">
        <v>4123</v>
      </c>
      <c r="E36" s="5">
        <f t="shared" si="6"/>
        <v>-8.8839779005524866E-2</v>
      </c>
      <c r="F36" s="5">
        <f t="shared" si="7"/>
        <v>-9.2849284928492856E-2</v>
      </c>
      <c r="H36">
        <v>3010</v>
      </c>
      <c r="I36">
        <v>2903</v>
      </c>
      <c r="J36">
        <v>2794</v>
      </c>
      <c r="K36" s="5">
        <f t="shared" si="4"/>
        <v>-7.1760797342192692E-2</v>
      </c>
      <c r="L36" s="5">
        <f t="shared" si="5"/>
        <v>-3.7547364795039617E-2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9.5703125" customWidth="1"/>
    <col min="6" max="7" width="14.28515625" customWidth="1"/>
    <col min="8" max="10" width="14.28515625" style="11" customWidth="1"/>
    <col min="11" max="13" width="14.28515625" customWidth="1"/>
    <col min="14" max="14" width="14.28515625" style="11" customWidth="1"/>
    <col min="15" max="15" width="13.28515625" style="11" customWidth="1"/>
    <col min="16" max="16" width="12.7109375" style="11" customWidth="1"/>
    <col min="17" max="19" width="14.28515625" style="14" customWidth="1"/>
    <col min="20" max="37" width="11.5703125" style="14" customWidth="1"/>
    <col min="38" max="58" width="11.5703125" customWidth="1"/>
    <col min="59" max="61" width="11.5703125" style="14" customWidth="1"/>
  </cols>
  <sheetData>
    <row r="1" spans="1:61" x14ac:dyDescent="0.2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x14ac:dyDescent="0.2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x14ac:dyDescent="0.2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x14ac:dyDescent="0.2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1:61" x14ac:dyDescent="0.2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5" x14ac:dyDescent="0.25">
      <c r="A6" s="19">
        <f ca="1">TODAY()</f>
        <v>44350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x14ac:dyDescent="0.2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x14ac:dyDescent="0.2">
      <c r="A8" s="27" t="s">
        <v>93</v>
      </c>
      <c r="B8" s="436">
        <v>1012</v>
      </c>
      <c r="C8" s="546" t="s">
        <v>4247</v>
      </c>
      <c r="D8" s="547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x14ac:dyDescent="0.2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x14ac:dyDescent="0.2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x14ac:dyDescent="0.2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x14ac:dyDescent="0.2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x14ac:dyDescent="0.2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x14ac:dyDescent="0.2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x14ac:dyDescent="0.2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x14ac:dyDescent="0.2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x14ac:dyDescent="0.2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x14ac:dyDescent="0.2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x14ac:dyDescent="0.2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x14ac:dyDescent="0.2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x14ac:dyDescent="0.2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x14ac:dyDescent="0.2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x14ac:dyDescent="0.2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x14ac:dyDescent="0.2">
      <c r="A24" s="34" t="s">
        <v>195</v>
      </c>
      <c r="B24" s="436">
        <v>376</v>
      </c>
      <c r="C24" s="546" t="s">
        <v>4265</v>
      </c>
      <c r="D24" s="547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x14ac:dyDescent="0.2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x14ac:dyDescent="0.2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x14ac:dyDescent="0.2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1:61" x14ac:dyDescent="0.2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x14ac:dyDescent="0.2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x14ac:dyDescent="0.2">
      <c r="A47" s="19">
        <f ca="1">TODAY()</f>
        <v>44350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1:61" x14ac:dyDescent="0.2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x14ac:dyDescent="0.2">
      <c r="A49" s="34" t="s">
        <v>241</v>
      </c>
      <c r="B49" s="436">
        <v>387</v>
      </c>
      <c r="C49" s="546" t="s">
        <v>4284</v>
      </c>
      <c r="D49" s="547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x14ac:dyDescent="0.2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x14ac:dyDescent="0.2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1:61" x14ac:dyDescent="0.2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x14ac:dyDescent="0.2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x14ac:dyDescent="0.2">
      <c r="A79" s="19">
        <f ca="1">TODAY()</f>
        <v>44350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x14ac:dyDescent="0.2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x14ac:dyDescent="0.2">
      <c r="A81" s="27" t="s">
        <v>20</v>
      </c>
      <c r="B81" s="436">
        <v>5018</v>
      </c>
      <c r="C81" s="546" t="s">
        <v>4303</v>
      </c>
      <c r="D81" s="547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x14ac:dyDescent="0.2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x14ac:dyDescent="0.2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x14ac:dyDescent="0.2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x14ac:dyDescent="0.2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x14ac:dyDescent="0.2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x14ac:dyDescent="0.2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x14ac:dyDescent="0.2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x14ac:dyDescent="0.2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x14ac:dyDescent="0.2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x14ac:dyDescent="0.2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x14ac:dyDescent="0.2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x14ac:dyDescent="0.2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x14ac:dyDescent="0.2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x14ac:dyDescent="0.2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x14ac:dyDescent="0.2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x14ac:dyDescent="0.2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x14ac:dyDescent="0.2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x14ac:dyDescent="0.2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x14ac:dyDescent="0.2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x14ac:dyDescent="0.2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x14ac:dyDescent="0.2">
      <c r="A102" s="27" t="s">
        <v>94</v>
      </c>
      <c r="B102" s="436">
        <v>565</v>
      </c>
      <c r="C102" s="546" t="s">
        <v>4312</v>
      </c>
      <c r="D102" s="547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x14ac:dyDescent="0.2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x14ac:dyDescent="0.2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x14ac:dyDescent="0.2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x14ac:dyDescent="0.2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x14ac:dyDescent="0.2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x14ac:dyDescent="0.2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x14ac:dyDescent="0.2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x14ac:dyDescent="0.2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x14ac:dyDescent="0.2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x14ac:dyDescent="0.2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1:61" x14ac:dyDescent="0.2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x14ac:dyDescent="0.2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x14ac:dyDescent="0.2">
      <c r="A115" s="19">
        <f ca="1">TODAY()</f>
        <v>44350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x14ac:dyDescent="0.2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x14ac:dyDescent="0.2">
      <c r="A117" s="27" t="s">
        <v>95</v>
      </c>
      <c r="B117" s="436">
        <v>1211</v>
      </c>
      <c r="C117" s="546" t="s">
        <v>4327</v>
      </c>
      <c r="D117" s="547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x14ac:dyDescent="0.2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x14ac:dyDescent="0.2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x14ac:dyDescent="0.2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x14ac:dyDescent="0.2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x14ac:dyDescent="0.2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x14ac:dyDescent="0.2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x14ac:dyDescent="0.2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x14ac:dyDescent="0.2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x14ac:dyDescent="0.2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x14ac:dyDescent="0.2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x14ac:dyDescent="0.2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x14ac:dyDescent="0.2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x14ac:dyDescent="0.2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x14ac:dyDescent="0.2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x14ac:dyDescent="0.2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x14ac:dyDescent="0.2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x14ac:dyDescent="0.2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x14ac:dyDescent="0.2">
      <c r="A135" s="19">
        <f ca="1">TODAY()</f>
        <v>44350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x14ac:dyDescent="0.2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x14ac:dyDescent="0.2">
      <c r="A137" s="34" t="s">
        <v>129</v>
      </c>
      <c r="B137" s="436">
        <v>625</v>
      </c>
      <c r="C137" s="546" t="s">
        <v>4351</v>
      </c>
      <c r="D137" s="547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x14ac:dyDescent="0.2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x14ac:dyDescent="0.2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x14ac:dyDescent="0.2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x14ac:dyDescent="0.2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x14ac:dyDescent="0.2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x14ac:dyDescent="0.2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x14ac:dyDescent="0.2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x14ac:dyDescent="0.2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x14ac:dyDescent="0.2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x14ac:dyDescent="0.2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x14ac:dyDescent="0.2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x14ac:dyDescent="0.2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x14ac:dyDescent="0.2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x14ac:dyDescent="0.2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x14ac:dyDescent="0.2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x14ac:dyDescent="0.2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x14ac:dyDescent="0.2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x14ac:dyDescent="0.2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x14ac:dyDescent="0.2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x14ac:dyDescent="0.2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x14ac:dyDescent="0.2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x14ac:dyDescent="0.2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x14ac:dyDescent="0.2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x14ac:dyDescent="0.2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x14ac:dyDescent="0.2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x14ac:dyDescent="0.2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x14ac:dyDescent="0.2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42" t="s">
        <v>52</v>
      </c>
      <c r="B166" s="436">
        <v>752</v>
      </c>
      <c r="C166" s="546" t="s">
        <v>4372</v>
      </c>
      <c r="D166" s="547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x14ac:dyDescent="0.2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x14ac:dyDescent="0.2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x14ac:dyDescent="0.2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x14ac:dyDescent="0.2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x14ac:dyDescent="0.2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x14ac:dyDescent="0.2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x14ac:dyDescent="0.2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x14ac:dyDescent="0.2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x14ac:dyDescent="0.2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x14ac:dyDescent="0.2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x14ac:dyDescent="0.2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x14ac:dyDescent="0.2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x14ac:dyDescent="0.2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x14ac:dyDescent="0.2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x14ac:dyDescent="0.2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x14ac:dyDescent="0.2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x14ac:dyDescent="0.2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x14ac:dyDescent="0.2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x14ac:dyDescent="0.2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x14ac:dyDescent="0.2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x14ac:dyDescent="0.2">
      <c r="A190" s="25" t="s">
        <v>62</v>
      </c>
      <c r="B190" s="436">
        <v>865</v>
      </c>
      <c r="C190" s="546" t="s">
        <v>603</v>
      </c>
      <c r="D190" s="547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x14ac:dyDescent="0.2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x14ac:dyDescent="0.2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x14ac:dyDescent="0.2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x14ac:dyDescent="0.2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x14ac:dyDescent="0.2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x14ac:dyDescent="0.2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x14ac:dyDescent="0.2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x14ac:dyDescent="0.2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x14ac:dyDescent="0.2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x14ac:dyDescent="0.2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x14ac:dyDescent="0.2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x14ac:dyDescent="0.2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x14ac:dyDescent="0.2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x14ac:dyDescent="0.2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x14ac:dyDescent="0.2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x14ac:dyDescent="0.2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x14ac:dyDescent="0.2">
      <c r="A207" s="19">
        <f ca="1">TODAY()</f>
        <v>44350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27" t="s">
        <v>71</v>
      </c>
      <c r="B209" s="436">
        <v>2613</v>
      </c>
      <c r="C209" s="546" t="s">
        <v>4417</v>
      </c>
      <c r="D209" s="547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x14ac:dyDescent="0.2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x14ac:dyDescent="0.2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x14ac:dyDescent="0.2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x14ac:dyDescent="0.2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x14ac:dyDescent="0.2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x14ac:dyDescent="0.2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x14ac:dyDescent="0.2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x14ac:dyDescent="0.2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x14ac:dyDescent="0.2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x14ac:dyDescent="0.2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x14ac:dyDescent="0.2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x14ac:dyDescent="0.2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x14ac:dyDescent="0.2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x14ac:dyDescent="0.2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x14ac:dyDescent="0.2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x14ac:dyDescent="0.2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x14ac:dyDescent="0.2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x14ac:dyDescent="0.2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x14ac:dyDescent="0.2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x14ac:dyDescent="0.2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x14ac:dyDescent="0.2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x14ac:dyDescent="0.2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x14ac:dyDescent="0.2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x14ac:dyDescent="0.2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x14ac:dyDescent="0.2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x14ac:dyDescent="0.2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x14ac:dyDescent="0.2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x14ac:dyDescent="0.2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61" x14ac:dyDescent="0.2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61" x14ac:dyDescent="0.2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x14ac:dyDescent="0.2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:58" x14ac:dyDescent="0.2">
      <c r="Q245" s="3"/>
      <c r="R245" s="3"/>
      <c r="S245" s="3"/>
    </row>
    <row r="246" spans="1:58" x14ac:dyDescent="0.2">
      <c r="Q246" s="10"/>
      <c r="R246" s="10"/>
      <c r="S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44350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x14ac:dyDescent="0.2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9" x14ac:dyDescent="0.2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248"/>
  <sheetViews>
    <sheetView zoomScaleNormal="75" workbookViewId="0">
      <selection activeCell="C9" sqref="C9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44350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44350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44350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44350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44350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0E989-B473-4A73-89E2-A26297246D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SE WI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2021-06-03T16:36:06Z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